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745e7e0661c940a/07. Leixoes/LeixoesXXI_2026/orcamento/"/>
    </mc:Choice>
  </mc:AlternateContent>
  <xr:revisionPtr revIDLastSave="97" documentId="13_ncr:1_{27057CC1-3AAD-426F-8D90-1F1466480F9F}" xr6:coauthVersionLast="47" xr6:coauthVersionMax="47" xr10:uidLastSave="{E8DB7639-3DC7-40E3-8F5F-940FA9798107}"/>
  <bookViews>
    <workbookView xWindow="-110" yWindow="-110" windowWidth="38620" windowHeight="21100" xr2:uid="{0C279A4F-243D-4EFD-B046-3637D1D6A741}"/>
  </bookViews>
  <sheets>
    <sheet name="Main" sheetId="1" r:id="rId1"/>
  </sheets>
  <definedNames>
    <definedName name="_xlnm.Print_Area" localSheetId="0">Main!$A$1:$AP$56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C46" i="1" l="1"/>
  <c r="I46" i="1"/>
  <c r="J46" i="1" s="1"/>
  <c r="K46" i="1" s="1"/>
  <c r="T28" i="1"/>
  <c r="P46" i="1"/>
  <c r="AD46" i="1"/>
  <c r="AE46" i="1" s="1"/>
  <c r="G37" i="1"/>
  <c r="G39" i="1"/>
  <c r="I39" i="1"/>
  <c r="J39" i="1" s="1"/>
  <c r="K39" i="1" s="1"/>
  <c r="L39" i="1" s="1"/>
  <c r="J45" i="1"/>
  <c r="K45" i="1" s="1"/>
  <c r="L45" i="1" s="1"/>
  <c r="O27" i="1"/>
  <c r="AH28" i="1"/>
  <c r="AO28" i="1"/>
  <c r="AI41" i="1"/>
  <c r="P39" i="1"/>
  <c r="Q39" i="1" s="1"/>
  <c r="R39" i="1" s="1"/>
  <c r="S39" i="1" s="1"/>
  <c r="T39" i="1" s="1"/>
  <c r="U39" i="1" s="1"/>
  <c r="V39" i="1" s="1"/>
  <c r="W39" i="1" s="1"/>
  <c r="X39" i="1" s="1"/>
  <c r="Y39" i="1" s="1"/>
  <c r="Z39" i="1" s="1"/>
  <c r="AC27" i="1"/>
  <c r="J27" i="1"/>
  <c r="AD13" i="1"/>
  <c r="P13" i="1"/>
  <c r="K13" i="1"/>
  <c r="P45" i="1"/>
  <c r="Q45" i="1" s="1"/>
  <c r="H43" i="1"/>
  <c r="I43" i="1" s="1"/>
  <c r="J43" i="1" s="1"/>
  <c r="K43" i="1" s="1"/>
  <c r="L43" i="1" s="1"/>
  <c r="P43" i="1"/>
  <c r="D53" i="1"/>
  <c r="M53" i="1" s="1"/>
  <c r="AM44" i="1"/>
  <c r="AC44" i="1"/>
  <c r="AD44" i="1" s="1"/>
  <c r="O24" i="1"/>
  <c r="I7" i="1"/>
  <c r="AO48" i="1"/>
  <c r="AO42" i="1"/>
  <c r="AO41" i="1"/>
  <c r="AO40" i="1"/>
  <c r="AO38" i="1"/>
  <c r="AO36" i="1"/>
  <c r="AO31" i="1"/>
  <c r="AO30" i="1"/>
  <c r="AO25" i="1"/>
  <c r="AO23" i="1"/>
  <c r="AO21" i="1"/>
  <c r="AO20" i="1"/>
  <c r="AO19" i="1"/>
  <c r="AO18" i="1"/>
  <c r="AC11" i="1"/>
  <c r="AC10" i="1"/>
  <c r="AD9" i="1"/>
  <c r="AD4" i="1"/>
  <c r="O11" i="1"/>
  <c r="D11" i="1"/>
  <c r="AA23" i="1"/>
  <c r="AA21" i="1"/>
  <c r="AA20" i="1"/>
  <c r="M23" i="1"/>
  <c r="M21" i="1"/>
  <c r="M20" i="1"/>
  <c r="O10" i="1"/>
  <c r="I10" i="1"/>
  <c r="P9" i="1"/>
  <c r="J9" i="1"/>
  <c r="D6" i="1"/>
  <c r="E6" i="1" s="1"/>
  <c r="F6" i="1" s="1"/>
  <c r="G6" i="1" s="1"/>
  <c r="H6" i="1" s="1"/>
  <c r="O47" i="1"/>
  <c r="Y44" i="1"/>
  <c r="AA44" i="1" s="1"/>
  <c r="P37" i="1"/>
  <c r="Q37" i="1" s="1"/>
  <c r="AA48" i="1"/>
  <c r="AA42" i="1"/>
  <c r="AA41" i="1"/>
  <c r="AA40" i="1"/>
  <c r="AA38" i="1"/>
  <c r="AA36" i="1"/>
  <c r="AA31" i="1"/>
  <c r="AA28" i="1"/>
  <c r="AA30" i="1"/>
  <c r="AA25" i="1"/>
  <c r="AA19" i="1"/>
  <c r="AA18" i="1"/>
  <c r="P4" i="1"/>
  <c r="M19" i="1"/>
  <c r="M18" i="1"/>
  <c r="M36" i="1"/>
  <c r="I47" i="1"/>
  <c r="I29" i="1" s="1"/>
  <c r="M32" i="1"/>
  <c r="M42" i="1"/>
  <c r="M38" i="1"/>
  <c r="M31" i="1"/>
  <c r="M28" i="1"/>
  <c r="M30" i="1"/>
  <c r="F37" i="1"/>
  <c r="E37" i="1"/>
  <c r="D44" i="1"/>
  <c r="D49" i="1" s="1"/>
  <c r="D17" i="1" s="1"/>
  <c r="D24" i="1" s="1"/>
  <c r="K44" i="1"/>
  <c r="M40" i="1"/>
  <c r="M48" i="1"/>
  <c r="M41" i="1"/>
  <c r="E4" i="1"/>
  <c r="I27" i="1" l="1"/>
  <c r="L46" i="1"/>
  <c r="M46" i="1" s="1"/>
  <c r="O26" i="1"/>
  <c r="Q46" i="1"/>
  <c r="AF46" i="1"/>
  <c r="AE13" i="1"/>
  <c r="AD27" i="1"/>
  <c r="P27" i="1"/>
  <c r="Q13" i="1"/>
  <c r="L13" i="1"/>
  <c r="L27" i="1" s="1"/>
  <c r="K27" i="1"/>
  <c r="P24" i="1"/>
  <c r="Q43" i="1"/>
  <c r="R45" i="1"/>
  <c r="I6" i="1"/>
  <c r="J6" i="1" s="1"/>
  <c r="K6" i="1" s="1"/>
  <c r="L6" i="1" s="1"/>
  <c r="M6" i="1" s="1"/>
  <c r="O6" i="1" s="1"/>
  <c r="AE44" i="1"/>
  <c r="AD10" i="1"/>
  <c r="AE9" i="1"/>
  <c r="AE4" i="1"/>
  <c r="AD11" i="1"/>
  <c r="AD26" i="1" s="1"/>
  <c r="Q4" i="1"/>
  <c r="P11" i="1"/>
  <c r="P26" i="1" s="1"/>
  <c r="F4" i="1"/>
  <c r="E11" i="1"/>
  <c r="P10" i="1"/>
  <c r="Q9" i="1"/>
  <c r="K9" i="1"/>
  <c r="J10" i="1"/>
  <c r="O29" i="1"/>
  <c r="P47" i="1"/>
  <c r="P49" i="1" s="1"/>
  <c r="O49" i="1"/>
  <c r="R37" i="1"/>
  <c r="D33" i="1"/>
  <c r="D51" i="1" s="1"/>
  <c r="D54" i="1" s="1"/>
  <c r="D55" i="1" s="1"/>
  <c r="E53" i="1" s="1"/>
  <c r="J47" i="1"/>
  <c r="E44" i="1"/>
  <c r="E49" i="1" s="1"/>
  <c r="E17" i="1" s="1"/>
  <c r="E24" i="1" s="1"/>
  <c r="I37" i="1"/>
  <c r="M39" i="1"/>
  <c r="M27" i="1" l="1"/>
  <c r="R46" i="1"/>
  <c r="S46" i="1" s="1"/>
  <c r="T46" i="1" s="1"/>
  <c r="U46" i="1" s="1"/>
  <c r="V46" i="1" s="1"/>
  <c r="W46" i="1" s="1"/>
  <c r="AG46" i="1"/>
  <c r="AH46" i="1" s="1"/>
  <c r="AI46" i="1" s="1"/>
  <c r="AJ46" i="1" s="1"/>
  <c r="AE27" i="1"/>
  <c r="AF13" i="1"/>
  <c r="Q27" i="1"/>
  <c r="R13" i="1"/>
  <c r="R43" i="1"/>
  <c r="S45" i="1"/>
  <c r="AF44" i="1"/>
  <c r="AG44" i="1" s="1"/>
  <c r="AH44" i="1" s="1"/>
  <c r="AI44" i="1" s="1"/>
  <c r="AJ44" i="1" s="1"/>
  <c r="M45" i="1"/>
  <c r="AF9" i="1"/>
  <c r="AE10" i="1"/>
  <c r="AE11" i="1"/>
  <c r="AE26" i="1" s="1"/>
  <c r="AF4" i="1"/>
  <c r="Q24" i="1"/>
  <c r="Q11" i="1"/>
  <c r="Q26" i="1" s="1"/>
  <c r="R4" i="1"/>
  <c r="F11" i="1"/>
  <c r="G4" i="1"/>
  <c r="P6" i="1"/>
  <c r="Q6" i="1" s="1"/>
  <c r="R6" i="1" s="1"/>
  <c r="S6" i="1" s="1"/>
  <c r="T6" i="1" s="1"/>
  <c r="U6" i="1" s="1"/>
  <c r="V6" i="1" s="1"/>
  <c r="W6" i="1" s="1"/>
  <c r="X6" i="1" s="1"/>
  <c r="Y6" i="1" s="1"/>
  <c r="Z6" i="1" s="1"/>
  <c r="AA6" i="1" s="1"/>
  <c r="AC6" i="1" s="1"/>
  <c r="Q10" i="1"/>
  <c r="R9" i="1"/>
  <c r="K10" i="1"/>
  <c r="L9" i="1"/>
  <c r="Q47" i="1"/>
  <c r="P29" i="1"/>
  <c r="S37" i="1"/>
  <c r="E33" i="1"/>
  <c r="E51" i="1" s="1"/>
  <c r="E54" i="1" s="1"/>
  <c r="E55" i="1" s="1"/>
  <c r="F53" i="1" s="1"/>
  <c r="J29" i="1"/>
  <c r="K47" i="1"/>
  <c r="F44" i="1"/>
  <c r="F49" i="1" s="1"/>
  <c r="F17" i="1" s="1"/>
  <c r="F24" i="1" s="1"/>
  <c r="J37" i="1"/>
  <c r="X46" i="1" l="1"/>
  <c r="Y46" i="1" s="1"/>
  <c r="AK46" i="1"/>
  <c r="AF27" i="1"/>
  <c r="AG13" i="1"/>
  <c r="R27" i="1"/>
  <c r="S13" i="1"/>
  <c r="S43" i="1"/>
  <c r="R24" i="1"/>
  <c r="T45" i="1"/>
  <c r="AK44" i="1"/>
  <c r="AD6" i="1"/>
  <c r="AE6" i="1" s="1"/>
  <c r="AF6" i="1" s="1"/>
  <c r="AG6" i="1" s="1"/>
  <c r="AH6" i="1" s="1"/>
  <c r="AI6" i="1" s="1"/>
  <c r="AJ6" i="1" s="1"/>
  <c r="AK6" i="1" s="1"/>
  <c r="AL6" i="1" s="1"/>
  <c r="AM6" i="1" s="1"/>
  <c r="AN6" i="1" s="1"/>
  <c r="AO6" i="1" s="1"/>
  <c r="AC26" i="1"/>
  <c r="AF10" i="1"/>
  <c r="AG9" i="1"/>
  <c r="AG4" i="1"/>
  <c r="AF11" i="1"/>
  <c r="AF26" i="1" s="1"/>
  <c r="R11" i="1"/>
  <c r="R26" i="1" s="1"/>
  <c r="S4" i="1"/>
  <c r="G11" i="1"/>
  <c r="H4" i="1"/>
  <c r="L10" i="1"/>
  <c r="O33" i="1"/>
  <c r="O51" i="1" s="1"/>
  <c r="O54" i="1" s="1"/>
  <c r="R10" i="1"/>
  <c r="S9" i="1"/>
  <c r="Q49" i="1"/>
  <c r="Q29" i="1"/>
  <c r="Q33" i="1" s="1"/>
  <c r="R47" i="1"/>
  <c r="P33" i="1"/>
  <c r="P51" i="1" s="1"/>
  <c r="P54" i="1" s="1"/>
  <c r="T37" i="1"/>
  <c r="F33" i="1"/>
  <c r="F51" i="1" s="1"/>
  <c r="F54" i="1" s="1"/>
  <c r="F55" i="1" s="1"/>
  <c r="G53" i="1" s="1"/>
  <c r="K29" i="1"/>
  <c r="L47" i="1"/>
  <c r="G44" i="1"/>
  <c r="G49" i="1" s="1"/>
  <c r="G17" i="1" s="1"/>
  <c r="G24" i="1" s="1"/>
  <c r="K37" i="1"/>
  <c r="Z46" i="1" l="1"/>
  <c r="AA46" i="1"/>
  <c r="T43" i="1"/>
  <c r="S24" i="1"/>
  <c r="AL46" i="1"/>
  <c r="AG27" i="1"/>
  <c r="AH13" i="1"/>
  <c r="S27" i="1"/>
  <c r="T13" i="1"/>
  <c r="U45" i="1"/>
  <c r="AL44" i="1"/>
  <c r="AH9" i="1"/>
  <c r="AG10" i="1"/>
  <c r="AH4" i="1"/>
  <c r="AG11" i="1"/>
  <c r="AG26" i="1" s="1"/>
  <c r="S11" i="1"/>
  <c r="S26" i="1" s="1"/>
  <c r="T4" i="1"/>
  <c r="H11" i="1"/>
  <c r="I4" i="1"/>
  <c r="M47" i="1"/>
  <c r="S10" i="1"/>
  <c r="T9" i="1"/>
  <c r="Q51" i="1"/>
  <c r="Q54" i="1" s="1"/>
  <c r="R49" i="1"/>
  <c r="R29" i="1"/>
  <c r="S47" i="1"/>
  <c r="U37" i="1"/>
  <c r="G33" i="1"/>
  <c r="G51" i="1" s="1"/>
  <c r="G54" i="1" s="1"/>
  <c r="G55" i="1" s="1"/>
  <c r="H53" i="1" s="1"/>
  <c r="K49" i="1"/>
  <c r="K24" i="1" s="1"/>
  <c r="L29" i="1"/>
  <c r="M29" i="1" s="1"/>
  <c r="H44" i="1"/>
  <c r="L37" i="1"/>
  <c r="U43" i="1" l="1"/>
  <c r="V43" i="1" s="1"/>
  <c r="W43" i="1" s="1"/>
  <c r="X43" i="1" s="1"/>
  <c r="Y43" i="1" s="1"/>
  <c r="Z43" i="1" s="1"/>
  <c r="T24" i="1"/>
  <c r="AM46" i="1"/>
  <c r="AH27" i="1"/>
  <c r="AI13" i="1"/>
  <c r="T27" i="1"/>
  <c r="U13" i="1"/>
  <c r="V45" i="1"/>
  <c r="AN44" i="1"/>
  <c r="AO44" i="1" s="1"/>
  <c r="U24" i="1"/>
  <c r="AH10" i="1"/>
  <c r="AI9" i="1"/>
  <c r="AI4" i="1"/>
  <c r="AH11" i="1"/>
  <c r="AH26" i="1" s="1"/>
  <c r="T11" i="1"/>
  <c r="T26" i="1" s="1"/>
  <c r="U4" i="1"/>
  <c r="I11" i="1"/>
  <c r="I26" i="1" s="1"/>
  <c r="J4" i="1"/>
  <c r="T10" i="1"/>
  <c r="U9" i="1"/>
  <c r="S49" i="1"/>
  <c r="S29" i="1"/>
  <c r="T47" i="1"/>
  <c r="V37" i="1"/>
  <c r="W37" i="1" s="1"/>
  <c r="X37" i="1" s="1"/>
  <c r="Y37" i="1" s="1"/>
  <c r="H49" i="1"/>
  <c r="H24" i="1" s="1"/>
  <c r="L49" i="1"/>
  <c r="L24" i="1" s="1"/>
  <c r="M37" i="1"/>
  <c r="I44" i="1"/>
  <c r="M43" i="1"/>
  <c r="AN46" i="1" l="1"/>
  <c r="AO46" i="1" s="1"/>
  <c r="AI27" i="1"/>
  <c r="AJ13" i="1"/>
  <c r="U27" i="1"/>
  <c r="V13" i="1"/>
  <c r="W45" i="1"/>
  <c r="AJ9" i="1"/>
  <c r="AI10" i="1"/>
  <c r="AI11" i="1"/>
  <c r="AI26" i="1" s="1"/>
  <c r="AJ4" i="1"/>
  <c r="U11" i="1"/>
  <c r="U26" i="1" s="1"/>
  <c r="V4" i="1"/>
  <c r="J11" i="1"/>
  <c r="J26" i="1" s="1"/>
  <c r="K4" i="1"/>
  <c r="J44" i="1"/>
  <c r="H33" i="1"/>
  <c r="H51" i="1" s="1"/>
  <c r="H54" i="1" s="1"/>
  <c r="H55" i="1" s="1"/>
  <c r="I53" i="1" s="1"/>
  <c r="U10" i="1"/>
  <c r="V9" i="1"/>
  <c r="Z37" i="1"/>
  <c r="T49" i="1"/>
  <c r="T29" i="1"/>
  <c r="U47" i="1"/>
  <c r="I49" i="1"/>
  <c r="AJ27" i="1" l="1"/>
  <c r="AK13" i="1"/>
  <c r="V27" i="1"/>
  <c r="W13" i="1"/>
  <c r="X45" i="1"/>
  <c r="AA37" i="1"/>
  <c r="AC37" i="1"/>
  <c r="V24" i="1"/>
  <c r="AK9" i="1"/>
  <c r="AJ10" i="1"/>
  <c r="AK4" i="1"/>
  <c r="AJ11" i="1"/>
  <c r="AJ26" i="1" s="1"/>
  <c r="V11" i="1"/>
  <c r="V26" i="1" s="1"/>
  <c r="W4" i="1"/>
  <c r="K11" i="1"/>
  <c r="K26" i="1" s="1"/>
  <c r="L4" i="1"/>
  <c r="L11" i="1" s="1"/>
  <c r="L26" i="1" s="1"/>
  <c r="L33" i="1" s="1"/>
  <c r="L51" i="1" s="1"/>
  <c r="L54" i="1" s="1"/>
  <c r="I24" i="1"/>
  <c r="M17" i="1"/>
  <c r="M44" i="1"/>
  <c r="M49" i="1" s="1"/>
  <c r="J49" i="1"/>
  <c r="V10" i="1"/>
  <c r="W9" i="1"/>
  <c r="U49" i="1"/>
  <c r="U29" i="1"/>
  <c r="V47" i="1"/>
  <c r="M25" i="1"/>
  <c r="AK27" i="1" l="1"/>
  <c r="AL13" i="1"/>
  <c r="W27" i="1"/>
  <c r="X13" i="1"/>
  <c r="Y45" i="1"/>
  <c r="AC39" i="1"/>
  <c r="AD39" i="1" s="1"/>
  <c r="AA39" i="1"/>
  <c r="AD37" i="1"/>
  <c r="W24" i="1"/>
  <c r="AL9" i="1"/>
  <c r="AK10" i="1"/>
  <c r="AL4" i="1"/>
  <c r="AK11" i="1"/>
  <c r="AK26" i="1" s="1"/>
  <c r="J24" i="1"/>
  <c r="W11" i="1"/>
  <c r="W26" i="1" s="1"/>
  <c r="X4" i="1"/>
  <c r="M26" i="1"/>
  <c r="K33" i="1"/>
  <c r="K51" i="1" s="1"/>
  <c r="K54" i="1" s="1"/>
  <c r="I33" i="1"/>
  <c r="I51" i="1" s="1"/>
  <c r="I54" i="1" s="1"/>
  <c r="W10" i="1"/>
  <c r="X9" i="1"/>
  <c r="V49" i="1"/>
  <c r="V29" i="1"/>
  <c r="W47" i="1"/>
  <c r="AL27" i="1" l="1"/>
  <c r="AM13" i="1"/>
  <c r="X27" i="1"/>
  <c r="Y13" i="1"/>
  <c r="Z45" i="1"/>
  <c r="AC45" i="1" s="1"/>
  <c r="AD45" i="1" s="1"/>
  <c r="AE45" i="1" s="1"/>
  <c r="AF45" i="1" s="1"/>
  <c r="AG45" i="1" s="1"/>
  <c r="AH45" i="1" s="1"/>
  <c r="AI45" i="1" s="1"/>
  <c r="AJ45" i="1" s="1"/>
  <c r="AK45" i="1" s="1"/>
  <c r="I55" i="1"/>
  <c r="J53" i="1" s="1"/>
  <c r="AE37" i="1"/>
  <c r="AE39" i="1"/>
  <c r="X24" i="1"/>
  <c r="M24" i="1"/>
  <c r="M33" i="1" s="1"/>
  <c r="M51" i="1" s="1"/>
  <c r="J33" i="1"/>
  <c r="J51" i="1" s="1"/>
  <c r="J54" i="1" s="1"/>
  <c r="AM9" i="1"/>
  <c r="AL10" i="1"/>
  <c r="AL11" i="1"/>
  <c r="AL26" i="1" s="1"/>
  <c r="AM4" i="1"/>
  <c r="X11" i="1"/>
  <c r="X26" i="1" s="1"/>
  <c r="Y4" i="1"/>
  <c r="X10" i="1"/>
  <c r="Y9" i="1"/>
  <c r="W49" i="1"/>
  <c r="W29" i="1"/>
  <c r="X47" i="1"/>
  <c r="AM27" i="1" l="1"/>
  <c r="AN13" i="1"/>
  <c r="AN27" i="1" s="1"/>
  <c r="Y27" i="1"/>
  <c r="Z13" i="1"/>
  <c r="Z27" i="1" s="1"/>
  <c r="AA45" i="1"/>
  <c r="R32" i="1" s="1"/>
  <c r="AL45" i="1"/>
  <c r="J55" i="1"/>
  <c r="K53" i="1" s="1"/>
  <c r="K55" i="1" s="1"/>
  <c r="L53" i="1" s="1"/>
  <c r="L55" i="1" s="1"/>
  <c r="M54" i="1"/>
  <c r="M55" i="1" s="1"/>
  <c r="O53" i="1" s="1"/>
  <c r="AF39" i="1"/>
  <c r="AF37" i="1"/>
  <c r="Y24" i="1"/>
  <c r="AN9" i="1"/>
  <c r="AM10" i="1"/>
  <c r="AN4" i="1"/>
  <c r="AN11" i="1" s="1"/>
  <c r="AM11" i="1"/>
  <c r="AM26" i="1" s="1"/>
  <c r="Y11" i="1"/>
  <c r="Y26" i="1" s="1"/>
  <c r="Z4" i="1"/>
  <c r="Z11" i="1" s="1"/>
  <c r="Y10" i="1"/>
  <c r="Z9" i="1"/>
  <c r="X49" i="1"/>
  <c r="X29" i="1"/>
  <c r="Y47" i="1"/>
  <c r="AO27" i="1" l="1"/>
  <c r="AA27" i="1"/>
  <c r="R33" i="1"/>
  <c r="R51" i="1" s="1"/>
  <c r="R54" i="1" s="1"/>
  <c r="S32" i="1"/>
  <c r="AM45" i="1"/>
  <c r="AA53" i="1"/>
  <c r="O55" i="1"/>
  <c r="P53" i="1" s="1"/>
  <c r="P55" i="1" s="1"/>
  <c r="Q53" i="1" s="1"/>
  <c r="Q55" i="1" s="1"/>
  <c r="Z26" i="1"/>
  <c r="AA26" i="1" s="1"/>
  <c r="AG39" i="1"/>
  <c r="AG37" i="1"/>
  <c r="AN26" i="1"/>
  <c r="AO26" i="1" s="1"/>
  <c r="AC43" i="1"/>
  <c r="AA43" i="1"/>
  <c r="AN10" i="1"/>
  <c r="Z10" i="1"/>
  <c r="Y49" i="1"/>
  <c r="Y29" i="1"/>
  <c r="Z47" i="1"/>
  <c r="S33" i="1" l="1"/>
  <c r="S51" i="1" s="1"/>
  <c r="S54" i="1" s="1"/>
  <c r="T32" i="1"/>
  <c r="AN45" i="1"/>
  <c r="AO45" i="1" s="1"/>
  <c r="AC32" i="1" s="1"/>
  <c r="AH39" i="1"/>
  <c r="AA47" i="1"/>
  <c r="AC47" i="1"/>
  <c r="AC49" i="1" s="1"/>
  <c r="R53" i="1"/>
  <c r="R55" i="1" s="1"/>
  <c r="AH37" i="1"/>
  <c r="AD43" i="1"/>
  <c r="Z24" i="1"/>
  <c r="AA24" i="1" s="1"/>
  <c r="AA17" i="1"/>
  <c r="Z49" i="1"/>
  <c r="AA49" i="1" s="1"/>
  <c r="Z29" i="1"/>
  <c r="T33" i="1" l="1"/>
  <c r="T51" i="1" s="1"/>
  <c r="T54" i="1" s="1"/>
  <c r="U32" i="1"/>
  <c r="AD32" i="1"/>
  <c r="AI39" i="1"/>
  <c r="AD47" i="1"/>
  <c r="AC29" i="1"/>
  <c r="S53" i="1"/>
  <c r="S55" i="1" s="1"/>
  <c r="AI37" i="1"/>
  <c r="AE43" i="1"/>
  <c r="AD24" i="1"/>
  <c r="AC24" i="1"/>
  <c r="AA29" i="1"/>
  <c r="U33" i="1" l="1"/>
  <c r="U51" i="1" s="1"/>
  <c r="U54" i="1" s="1"/>
  <c r="V32" i="1"/>
  <c r="AE32" i="1"/>
  <c r="AF32" i="1" s="1"/>
  <c r="AG32" i="1" s="1"/>
  <c r="AH32" i="1" s="1"/>
  <c r="AI32" i="1" s="1"/>
  <c r="AC33" i="1"/>
  <c r="AC51" i="1" s="1"/>
  <c r="AC54" i="1" s="1"/>
  <c r="AJ39" i="1"/>
  <c r="AD29" i="1"/>
  <c r="AD33" i="1" s="1"/>
  <c r="AE47" i="1"/>
  <c r="AE49" i="1" s="1"/>
  <c r="AD49" i="1"/>
  <c r="T53" i="1"/>
  <c r="T55" i="1" s="1"/>
  <c r="AJ37" i="1"/>
  <c r="AF43" i="1"/>
  <c r="AJ32" i="1" l="1"/>
  <c r="V33" i="1"/>
  <c r="W32" i="1"/>
  <c r="AD51" i="1"/>
  <c r="AD54" i="1" s="1"/>
  <c r="AK39" i="1"/>
  <c r="AE29" i="1"/>
  <c r="AF47" i="1"/>
  <c r="AF49" i="1" s="1"/>
  <c r="U53" i="1"/>
  <c r="U55" i="1" s="1"/>
  <c r="AK37" i="1"/>
  <c r="AF24" i="1"/>
  <c r="AG43" i="1"/>
  <c r="AE24" i="1"/>
  <c r="AK32" i="1" l="1"/>
  <c r="AL32" i="1" s="1"/>
  <c r="AM32" i="1" s="1"/>
  <c r="AN32" i="1" s="1"/>
  <c r="AO32" i="1"/>
  <c r="V51" i="1"/>
  <c r="W33" i="1"/>
  <c r="X32" i="1"/>
  <c r="AL39" i="1"/>
  <c r="AF29" i="1"/>
  <c r="AF33" i="1" s="1"/>
  <c r="AF51" i="1" s="1"/>
  <c r="AF54" i="1" s="1"/>
  <c r="AG47" i="1"/>
  <c r="V53" i="1"/>
  <c r="AL37" i="1"/>
  <c r="AH43" i="1"/>
  <c r="AE33" i="1"/>
  <c r="V54" i="1" l="1"/>
  <c r="V55" i="1" s="1"/>
  <c r="W53" i="1" s="1"/>
  <c r="X33" i="1"/>
  <c r="X51" i="1" s="1"/>
  <c r="Y32" i="1"/>
  <c r="W51" i="1"/>
  <c r="W54" i="1" s="1"/>
  <c r="AM39" i="1"/>
  <c r="AG29" i="1"/>
  <c r="AH47" i="1"/>
  <c r="AG49" i="1"/>
  <c r="AM37" i="1"/>
  <c r="AH24" i="1"/>
  <c r="AI43" i="1"/>
  <c r="AG24" i="1"/>
  <c r="AE51" i="1"/>
  <c r="AE54" i="1" s="1"/>
  <c r="W55" i="1" l="1"/>
  <c r="X53" i="1" s="1"/>
  <c r="Y33" i="1"/>
  <c r="Z32" i="1"/>
  <c r="X54" i="1"/>
  <c r="AN39" i="1"/>
  <c r="AO39" i="1" s="1"/>
  <c r="AH29" i="1"/>
  <c r="AH33" i="1" s="1"/>
  <c r="AI47" i="1"/>
  <c r="AI49" i="1" s="1"/>
  <c r="AH49" i="1"/>
  <c r="AN37" i="1"/>
  <c r="AJ43" i="1"/>
  <c r="AG33" i="1"/>
  <c r="X55" i="1" l="1"/>
  <c r="Y53" i="1" s="1"/>
  <c r="Y51" i="1"/>
  <c r="AA32" i="1"/>
  <c r="Z33" i="1"/>
  <c r="AH51" i="1"/>
  <c r="AH54" i="1" s="1"/>
  <c r="AI29" i="1"/>
  <c r="AJ47" i="1"/>
  <c r="AJ49" i="1" s="1"/>
  <c r="AO37" i="1"/>
  <c r="AJ24" i="1"/>
  <c r="AK43" i="1"/>
  <c r="AI24" i="1"/>
  <c r="AG51" i="1"/>
  <c r="AG54" i="1" s="1"/>
  <c r="Z51" i="1" l="1"/>
  <c r="AA33" i="1"/>
  <c r="Y54" i="1"/>
  <c r="AJ29" i="1"/>
  <c r="AJ33" i="1" s="1"/>
  <c r="AJ51" i="1" s="1"/>
  <c r="AJ54" i="1" s="1"/>
  <c r="AK47" i="1"/>
  <c r="AK49" i="1" s="1"/>
  <c r="AL43" i="1"/>
  <c r="AI33" i="1"/>
  <c r="Z54" i="1" l="1"/>
  <c r="AA54" i="1" s="1"/>
  <c r="AA55" i="1" s="1"/>
  <c r="AC53" i="1" s="1"/>
  <c r="AA51" i="1"/>
  <c r="Y55" i="1"/>
  <c r="Z53" i="1" s="1"/>
  <c r="AK29" i="1"/>
  <c r="AL47" i="1"/>
  <c r="AL49" i="1" s="1"/>
  <c r="AM43" i="1"/>
  <c r="AL24" i="1"/>
  <c r="AK24" i="1"/>
  <c r="AI51" i="1"/>
  <c r="AI54" i="1" s="1"/>
  <c r="Z55" i="1" l="1"/>
  <c r="AO53" i="1"/>
  <c r="AC55" i="1"/>
  <c r="AD53" i="1" s="1"/>
  <c r="AD55" i="1" s="1"/>
  <c r="AE53" i="1" s="1"/>
  <c r="AE55" i="1" s="1"/>
  <c r="AF53" i="1" s="1"/>
  <c r="AF55" i="1" s="1"/>
  <c r="AG53" i="1" s="1"/>
  <c r="AG55" i="1" s="1"/>
  <c r="AH53" i="1" s="1"/>
  <c r="AH55" i="1" s="1"/>
  <c r="AI53" i="1" s="1"/>
  <c r="AI55" i="1" s="1"/>
  <c r="AJ53" i="1" s="1"/>
  <c r="AJ55" i="1" s="1"/>
  <c r="AK53" i="1" s="1"/>
  <c r="AL29" i="1"/>
  <c r="AL33" i="1" s="1"/>
  <c r="AL51" i="1" s="1"/>
  <c r="AL54" i="1" s="1"/>
  <c r="AM47" i="1"/>
  <c r="AN43" i="1"/>
  <c r="AK33" i="1"/>
  <c r="AM29" i="1" l="1"/>
  <c r="AN47" i="1"/>
  <c r="AM49" i="1"/>
  <c r="AO43" i="1"/>
  <c r="AM24" i="1"/>
  <c r="AK51" i="1"/>
  <c r="AK54" i="1" s="1"/>
  <c r="AN29" i="1" l="1"/>
  <c r="AO29" i="1" s="1"/>
  <c r="AO47" i="1"/>
  <c r="AN49" i="1"/>
  <c r="AO49" i="1" s="1"/>
  <c r="AK55" i="1"/>
  <c r="AL53" i="1" s="1"/>
  <c r="AL55" i="1" s="1"/>
  <c r="AM53" i="1" s="1"/>
  <c r="AM33" i="1"/>
  <c r="AN24" i="1"/>
  <c r="AO17" i="1"/>
  <c r="AN33" i="1" l="1"/>
  <c r="AO24" i="1"/>
  <c r="AM51" i="1"/>
  <c r="AM54" i="1" s="1"/>
  <c r="AM55" i="1" l="1"/>
  <c r="AN53" i="1" s="1"/>
  <c r="AN51" i="1"/>
  <c r="AO33" i="1"/>
  <c r="AN54" i="1" l="1"/>
  <c r="AO51" i="1"/>
  <c r="AO54" i="1" l="1"/>
  <c r="AO55" i="1" s="1"/>
  <c r="AN55" i="1"/>
</calcChain>
</file>

<file path=xl/sharedStrings.xml><?xml version="1.0" encoding="utf-8"?>
<sst xmlns="http://schemas.openxmlformats.org/spreadsheetml/2006/main" count="46" uniqueCount="44">
  <si>
    <t>Total 2026</t>
  </si>
  <si>
    <t>Desenvolvimento e manutenção de website (Lovable)</t>
  </si>
  <si>
    <t>Desenvolvimento e manutenção da aplicação móvel (Emergent)</t>
  </si>
  <si>
    <t>Hospedagem da aplicação móvel na Google Play Store</t>
  </si>
  <si>
    <t>Constituição de Associação</t>
  </si>
  <si>
    <t>Contabilidade da Associação</t>
  </si>
  <si>
    <t>Domínio do website (WebHS)</t>
  </si>
  <si>
    <t>Plataforma de questionários (Typeform)</t>
  </si>
  <si>
    <t>Hospedagem anual da aplicação móvel na Apple Store</t>
  </si>
  <si>
    <t>Hospedagem do Espólio e Documentos + Software (Microsoft Office + One Drive)</t>
  </si>
  <si>
    <t>Mapa de Recebimentos e Pagamentos (valores em euros)</t>
  </si>
  <si>
    <t>Pagamentos</t>
  </si>
  <si>
    <t>Recebimentos</t>
  </si>
  <si>
    <t>Total de recebimentos</t>
  </si>
  <si>
    <t>Total de pagamentos</t>
  </si>
  <si>
    <t>Quotas</t>
  </si>
  <si>
    <t>Atividades</t>
  </si>
  <si>
    <t>Subsídios</t>
  </si>
  <si>
    <t>estimativas assinalado a amarelo</t>
  </si>
  <si>
    <t>Patrocínios em dinheiro</t>
  </si>
  <si>
    <t>Patrocínios em espécie</t>
  </si>
  <si>
    <t>Jóia</t>
  </si>
  <si>
    <t>Financiamento por meios próprios (sócios) a fundo perdido</t>
  </si>
  <si>
    <t>Financiamento por meios próprios (sócios) a título de empréstimo</t>
  </si>
  <si>
    <t>Devolução de empréstimos (a sócios)</t>
  </si>
  <si>
    <t>Variação (líquida) mensal no número de sócios</t>
  </si>
  <si>
    <t>N.º de sócios no fim do mês</t>
  </si>
  <si>
    <t>Valor de quota anual cobrada</t>
  </si>
  <si>
    <t>Custo de loja online (Shopify)</t>
  </si>
  <si>
    <t>Valor de quota mensal implícita</t>
  </si>
  <si>
    <t>1. Cláudio Carvalho</t>
  </si>
  <si>
    <t>2. João Moreira Ribeiro</t>
  </si>
  <si>
    <t>3. Luís São Vicente</t>
  </si>
  <si>
    <t>4. Gonçalo Mendes</t>
  </si>
  <si>
    <t>5. Francisco Ferreira</t>
  </si>
  <si>
    <t>6. Miguel Magalhães</t>
  </si>
  <si>
    <t>Fluxo de caixa</t>
  </si>
  <si>
    <t># Quotas a pagar se entrar nesse mês</t>
  </si>
  <si>
    <t>Ferramentas de AI (ChatGPT)</t>
  </si>
  <si>
    <t>Valor de jóia a cobrar</t>
  </si>
  <si>
    <t>Merchandising (margem obtida)</t>
  </si>
  <si>
    <t>Caixa e equivalentes de caixa (início do período)</t>
  </si>
  <si>
    <t>Caixa e equivalentes de caixa (fim do período)</t>
  </si>
  <si>
    <t>7. Diogo Pinheiro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</si>
</sst>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£&quot;* #,##0.00_-;\-&quot;£&quot;* #,##0.00_-;_-&quot;£&quot;* &quot;-&quot;??_-;_-@_-"/>
    <numFmt numFmtId="164" formatCode="mm/yyyy"/>
    <numFmt numFmtId="165" formatCode="_-[$€-2]\ * #,##0.00_-;\-[$€-2]\ * #,##0.00_-;_-[$€-2]\ * &quot;-&quot;??_-;_-@_-"/>
    <numFmt numFmtId="166" formatCode="0.0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u/>
      <sz val="11"/>
      <color theme="0"/>
      <name val="Calibri"/>
      <family val="2"/>
    </font>
    <font>
      <sz val="11"/>
      <color theme="0"/>
      <name val="Calibri"/>
      <family val="2"/>
    </font>
    <font>
      <sz val="11"/>
      <color theme="1"/>
      <name val="Calibri"/>
      <family val="2"/>
    </font>
    <font>
      <b/>
      <u/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70C0"/>
      <name val="Calibri"/>
      <family val="2"/>
    </font>
    <font>
      <sz val="11"/>
      <color rgb="FF7030A0"/>
      <name val="Calibri"/>
      <family val="2"/>
    </font>
    <font>
      <b/>
      <sz val="11"/>
      <name val="Calibri"/>
      <family val="2"/>
    </font>
    <font>
      <b/>
      <sz val="11"/>
      <color rgb="FF0070C0"/>
      <name val="Calibri"/>
      <family val="2"/>
    </font>
    <font>
      <sz val="11"/>
      <name val="Calibri"/>
      <family val="2"/>
    </font>
    <font>
      <b/>
      <sz val="11"/>
      <color rgb="FF7030A0"/>
      <name val="Calibri"/>
      <family val="2"/>
    </font>
    <font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89999084444715716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1">
    <xf numFmtId="0" fontId="0" fillId="0" borderId="0" xfId="0"/>
    <xf numFmtId="164" fontId="3" fillId="2" borderId="0" xfId="0" applyNumberFormat="1" applyFont="1" applyFill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wrapText="1" indent="1"/>
    </xf>
    <xf numFmtId="165" fontId="8" fillId="0" borderId="0" xfId="1" applyNumberFormat="1" applyFont="1" applyFill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165" fontId="4" fillId="0" borderId="0" xfId="1" applyNumberFormat="1" applyFont="1" applyAlignment="1">
      <alignment horizontal="right" vertical="center"/>
    </xf>
    <xf numFmtId="165" fontId="8" fillId="0" borderId="0" xfId="1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165" fontId="7" fillId="0" borderId="0" xfId="1" applyNumberFormat="1" applyFont="1" applyAlignment="1">
      <alignment horizontal="right" vertical="center"/>
    </xf>
    <xf numFmtId="165" fontId="8" fillId="3" borderId="0" xfId="1" applyNumberFormat="1" applyFont="1" applyFill="1" applyAlignment="1">
      <alignment horizontal="right" vertical="center"/>
    </xf>
    <xf numFmtId="165" fontId="4" fillId="3" borderId="0" xfId="1" applyNumberFormat="1" applyFont="1" applyFill="1" applyAlignment="1">
      <alignment horizontal="right" vertical="center"/>
    </xf>
    <xf numFmtId="165" fontId="4" fillId="3" borderId="0" xfId="0" applyNumberFormat="1" applyFont="1" applyFill="1" applyAlignment="1">
      <alignment horizontal="right" vertical="center"/>
    </xf>
    <xf numFmtId="0" fontId="4" fillId="0" borderId="2" xfId="0" applyFont="1" applyBorder="1"/>
    <xf numFmtId="165" fontId="4" fillId="0" borderId="2" xfId="1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 indent="1"/>
    </xf>
    <xf numFmtId="165" fontId="4" fillId="0" borderId="0" xfId="1" applyNumberFormat="1" applyFont="1" applyBorder="1" applyAlignment="1">
      <alignment horizontal="right" vertical="center"/>
    </xf>
    <xf numFmtId="0" fontId="6" fillId="3" borderId="0" xfId="0" applyFont="1" applyFill="1"/>
    <xf numFmtId="165" fontId="7" fillId="0" borderId="2" xfId="1" applyNumberFormat="1" applyFont="1" applyBorder="1" applyAlignment="1">
      <alignment horizontal="right" vertical="center"/>
    </xf>
    <xf numFmtId="165" fontId="7" fillId="0" borderId="2" xfId="0" applyNumberFormat="1" applyFont="1" applyBorder="1" applyAlignment="1">
      <alignment horizontal="right" vertical="center"/>
    </xf>
    <xf numFmtId="0" fontId="7" fillId="0" borderId="1" xfId="0" applyFont="1" applyBorder="1"/>
    <xf numFmtId="165" fontId="7" fillId="0" borderId="1" xfId="0" applyNumberFormat="1" applyFont="1" applyBorder="1" applyAlignment="1">
      <alignment horizontal="right" vertical="center"/>
    </xf>
    <xf numFmtId="3" fontId="8" fillId="0" borderId="0" xfId="1" applyNumberFormat="1" applyFont="1" applyAlignment="1">
      <alignment horizontal="right" vertical="center"/>
    </xf>
    <xf numFmtId="165" fontId="9" fillId="3" borderId="0" xfId="1" applyNumberFormat="1" applyFont="1" applyFill="1" applyAlignment="1">
      <alignment horizontal="right" vertical="center"/>
    </xf>
    <xf numFmtId="0" fontId="7" fillId="0" borderId="2" xfId="0" applyFont="1" applyBorder="1" applyAlignment="1">
      <alignment horizontal="left" vertical="center"/>
    </xf>
    <xf numFmtId="0" fontId="7" fillId="0" borderId="0" xfId="0" applyFont="1"/>
    <xf numFmtId="3" fontId="11" fillId="0" borderId="0" xfId="1" applyNumberFormat="1" applyFont="1" applyAlignment="1">
      <alignment horizontal="right" vertical="center"/>
    </xf>
    <xf numFmtId="3" fontId="10" fillId="0" borderId="0" xfId="1" applyNumberFormat="1" applyFont="1" applyAlignment="1">
      <alignment horizontal="right" vertical="center"/>
    </xf>
    <xf numFmtId="0" fontId="4" fillId="0" borderId="0" xfId="0" applyFont="1" applyAlignment="1">
      <alignment horizontal="center"/>
    </xf>
    <xf numFmtId="0" fontId="2" fillId="2" borderId="0" xfId="0" applyFont="1" applyFill="1" applyAlignment="1">
      <alignment horizontal="left" vertical="center"/>
    </xf>
    <xf numFmtId="164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65" fontId="12" fillId="3" borderId="0" xfId="1" applyNumberFormat="1" applyFont="1" applyFill="1" applyAlignment="1">
      <alignment horizontal="right" vertical="center"/>
    </xf>
    <xf numFmtId="165" fontId="9" fillId="3" borderId="0" xfId="0" applyNumberFormat="1" applyFont="1" applyFill="1" applyAlignment="1">
      <alignment horizontal="right" vertical="center"/>
    </xf>
    <xf numFmtId="165" fontId="8" fillId="3" borderId="0" xfId="0" applyNumberFormat="1" applyFont="1" applyFill="1" applyAlignment="1">
      <alignment horizontal="right" vertical="center"/>
    </xf>
    <xf numFmtId="0" fontId="4" fillId="3" borderId="0" xfId="0" applyFont="1" applyFill="1" applyAlignment="1">
      <alignment horizontal="right" vertical="center"/>
    </xf>
    <xf numFmtId="0" fontId="8" fillId="3" borderId="0" xfId="0" applyFont="1" applyFill="1" applyAlignment="1">
      <alignment horizontal="right" vertical="center"/>
    </xf>
    <xf numFmtId="0" fontId="4" fillId="0" borderId="0" xfId="0" applyFont="1" applyAlignment="1">
      <alignment horizontal="left" vertical="center" indent="2"/>
    </xf>
    <xf numFmtId="0" fontId="4" fillId="0" borderId="3" xfId="0" applyFont="1" applyBorder="1" applyAlignment="1">
      <alignment horizontal="left" vertical="center" indent="1"/>
    </xf>
    <xf numFmtId="0" fontId="4" fillId="0" borderId="3" xfId="0" applyFont="1" applyBorder="1"/>
    <xf numFmtId="165" fontId="4" fillId="0" borderId="3" xfId="0" applyNumberFormat="1" applyFont="1" applyBorder="1" applyAlignment="1">
      <alignment horizontal="right" vertical="center"/>
    </xf>
    <xf numFmtId="165" fontId="7" fillId="0" borderId="3" xfId="1" applyNumberFormat="1" applyFont="1" applyBorder="1" applyAlignment="1">
      <alignment horizontal="right" vertical="center"/>
    </xf>
    <xf numFmtId="165" fontId="4" fillId="0" borderId="0" xfId="0" applyNumberFormat="1" applyFont="1"/>
    <xf numFmtId="0" fontId="4" fillId="0" borderId="3" xfId="0" applyFont="1" applyBorder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166" fontId="11" fillId="0" borderId="0" xfId="0" applyNumberFormat="1" applyFont="1" applyAlignment="1">
      <alignment horizontal="right" vertical="center"/>
    </xf>
    <xf numFmtId="1" fontId="10" fillId="0" borderId="0" xfId="0" applyNumberFormat="1" applyFont="1" applyAlignment="1">
      <alignment horizontal="right" vertical="center"/>
    </xf>
    <xf numFmtId="165" fontId="4" fillId="0" borderId="0" xfId="1" applyNumberFormat="1" applyFont="1" applyFill="1" applyAlignment="1">
      <alignment horizontal="right" vertical="center"/>
    </xf>
    <xf numFmtId="165" fontId="12" fillId="0" borderId="0" xfId="1" applyNumberFormat="1" applyFont="1" applyFill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165" fontId="7" fillId="0" borderId="3" xfId="0" applyNumberFormat="1" applyFont="1" applyBorder="1" applyAlignment="1">
      <alignment horizontal="right" vertical="center"/>
    </xf>
    <xf numFmtId="3" fontId="9" fillId="0" borderId="0" xfId="0" applyNumberFormat="1" applyFont="1"/>
    <xf numFmtId="165" fontId="7" fillId="0" borderId="1" xfId="0" applyNumberFormat="1" applyFont="1" applyBorder="1"/>
    <xf numFmtId="0" fontId="7" fillId="4" borderId="1" xfId="0" applyFont="1" applyFill="1" applyBorder="1"/>
    <xf numFmtId="0" fontId="4" fillId="4" borderId="1" xfId="0" applyFont="1" applyFill="1" applyBorder="1"/>
    <xf numFmtId="165" fontId="4" fillId="4" borderId="1" xfId="0" applyNumberFormat="1" applyFont="1" applyFill="1" applyBorder="1" applyAlignment="1">
      <alignment horizontal="right" vertical="center"/>
    </xf>
    <xf numFmtId="165" fontId="7" fillId="4" borderId="1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3" fontId="11" fillId="0" borderId="0" xfId="1" applyNumberFormat="1" applyFont="1" applyFill="1" applyAlignment="1">
      <alignment horizontal="right" vertical="center"/>
    </xf>
    <xf numFmtId="3" fontId="11" fillId="3" borderId="0" xfId="1" applyNumberFormat="1" applyFont="1" applyFill="1" applyAlignment="1">
      <alignment horizontal="right" vertical="center"/>
    </xf>
    <xf numFmtId="3" fontId="8" fillId="0" borderId="0" xfId="1" applyNumberFormat="1" applyFont="1" applyFill="1" applyAlignment="1">
      <alignment horizontal="right" vertical="center"/>
    </xf>
    <xf numFmtId="166" fontId="8" fillId="0" borderId="0" xfId="0" applyNumberFormat="1" applyFont="1" applyAlignment="1">
      <alignment horizontal="right" vertical="center"/>
    </xf>
    <xf numFmtId="165" fontId="11" fillId="0" borderId="0" xfId="1" applyNumberFormat="1" applyFont="1" applyFill="1" applyAlignment="1">
      <alignment horizontal="right" vertical="center"/>
    </xf>
    <xf numFmtId="165" fontId="13" fillId="0" borderId="0" xfId="1" applyNumberFormat="1" applyFont="1" applyFill="1" applyAlignment="1">
      <alignment horizontal="right" vertical="center"/>
    </xf>
    <xf numFmtId="166" fontId="4" fillId="0" borderId="0" xfId="0" applyNumberFormat="1" applyFont="1"/>
    <xf numFmtId="165" fontId="14" fillId="3" borderId="0" xfId="1" applyNumberFormat="1" applyFont="1" applyFill="1" applyAlignment="1">
      <alignment horizontal="right" vertical="center"/>
    </xf>
    <xf numFmtId="4" fontId="4" fillId="0" borderId="0" xfId="0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264D3-89BC-4C9D-9D13-1488DB631394}">
  <dimension ref="B2:AO65"/>
  <sheetViews>
    <sheetView showGridLines="0" tabSelected="1" view="pageBreakPreview" zoomScaleNormal="85" zoomScaleSheetLayoutView="100" workbookViewId="0">
      <selection activeCell="B4" sqref="B4"/>
    </sheetView>
  </sheetViews>
  <sheetFormatPr defaultColWidth="8.7265625" defaultRowHeight="14.5" outlineLevelRow="1" x14ac:dyDescent="0.35"/>
  <cols>
    <col min="1" max="1" width="2.26953125" style="2" customWidth="1"/>
    <col min="2" max="2" width="61.54296875" style="2" customWidth="1"/>
    <col min="3" max="3" width="7.81640625" style="2" bestFit="1" customWidth="1"/>
    <col min="4" max="5" width="8.54296875" style="2" bestFit="1" customWidth="1"/>
    <col min="6" max="7" width="9.6328125" style="2" bestFit="1" customWidth="1"/>
    <col min="8" max="8" width="9.08984375" style="2" bestFit="1" customWidth="1"/>
    <col min="9" max="9" width="11.1796875" style="2" bestFit="1" customWidth="1"/>
    <col min="10" max="12" width="9.6328125" style="2" bestFit="1" customWidth="1"/>
    <col min="13" max="13" width="11.1796875" style="2" customWidth="1"/>
    <col min="14" max="14" width="2.26953125" style="2" customWidth="1"/>
    <col min="15" max="19" width="9.6328125" style="2" bestFit="1" customWidth="1"/>
    <col min="20" max="21" width="11.1796875" style="2" bestFit="1" customWidth="1"/>
    <col min="22" max="26" width="9.6328125" style="2" bestFit="1" customWidth="1"/>
    <col min="27" max="27" width="11.1796875" style="2" bestFit="1" customWidth="1"/>
    <col min="28" max="28" width="2.26953125" style="2" customWidth="1"/>
    <col min="29" max="39" width="11.1796875" style="2" bestFit="1" customWidth="1"/>
    <col min="40" max="40" width="10.6328125" style="2" bestFit="1" customWidth="1"/>
    <col min="41" max="41" width="11.1796875" style="2" bestFit="1" customWidth="1"/>
    <col min="42" max="42" width="2.26953125" style="2" customWidth="1"/>
    <col min="43" max="43" width="9.36328125" style="2" bestFit="1" customWidth="1"/>
    <col min="44" max="44" width="10.90625" style="2" bestFit="1" customWidth="1"/>
    <col min="45" max="47" width="8.7265625" style="2"/>
    <col min="48" max="48" width="9.36328125" style="2" bestFit="1" customWidth="1"/>
    <col min="49" max="16384" width="8.7265625" style="2"/>
  </cols>
  <sheetData>
    <row r="2" spans="2:41" x14ac:dyDescent="0.35">
      <c r="B2" s="19" t="s">
        <v>18</v>
      </c>
      <c r="R2" s="68"/>
    </row>
    <row r="4" spans="2:41" s="30" customFormat="1" x14ac:dyDescent="0.35">
      <c r="B4" s="31" t="s">
        <v>10</v>
      </c>
      <c r="C4" s="1"/>
      <c r="D4" s="1">
        <v>46142</v>
      </c>
      <c r="E4" s="1">
        <f>EOMONTH(D4,1)</f>
        <v>46173</v>
      </c>
      <c r="F4" s="1">
        <f t="shared" ref="F4:L4" si="0">EOMONTH(E4,1)</f>
        <v>46203</v>
      </c>
      <c r="G4" s="1">
        <f t="shared" si="0"/>
        <v>46234</v>
      </c>
      <c r="H4" s="1">
        <f t="shared" si="0"/>
        <v>46265</v>
      </c>
      <c r="I4" s="1">
        <f t="shared" si="0"/>
        <v>46295</v>
      </c>
      <c r="J4" s="1">
        <f t="shared" si="0"/>
        <v>46326</v>
      </c>
      <c r="K4" s="1">
        <f t="shared" si="0"/>
        <v>46356</v>
      </c>
      <c r="L4" s="1">
        <f t="shared" si="0"/>
        <v>46387</v>
      </c>
      <c r="M4" s="32" t="s">
        <v>0</v>
      </c>
      <c r="O4" s="1">
        <v>46388</v>
      </c>
      <c r="P4" s="1">
        <f>EOMONTH(O4,1)</f>
        <v>46446</v>
      </c>
      <c r="Q4" s="1">
        <f t="shared" ref="Q4:Z4" si="1">EOMONTH(P4,1)</f>
        <v>46477</v>
      </c>
      <c r="R4" s="1">
        <f t="shared" si="1"/>
        <v>46507</v>
      </c>
      <c r="S4" s="1">
        <f t="shared" si="1"/>
        <v>46538</v>
      </c>
      <c r="T4" s="1">
        <f t="shared" si="1"/>
        <v>46568</v>
      </c>
      <c r="U4" s="1">
        <f t="shared" si="1"/>
        <v>46599</v>
      </c>
      <c r="V4" s="1">
        <f t="shared" si="1"/>
        <v>46630</v>
      </c>
      <c r="W4" s="1">
        <f t="shared" si="1"/>
        <v>46660</v>
      </c>
      <c r="X4" s="1">
        <f t="shared" si="1"/>
        <v>46691</v>
      </c>
      <c r="Y4" s="1">
        <f t="shared" si="1"/>
        <v>46721</v>
      </c>
      <c r="Z4" s="1">
        <f t="shared" si="1"/>
        <v>46752</v>
      </c>
      <c r="AA4" s="33">
        <v>2027</v>
      </c>
      <c r="AC4" s="1">
        <v>46753</v>
      </c>
      <c r="AD4" s="1">
        <f>EOMONTH(AC4,1)</f>
        <v>46812</v>
      </c>
      <c r="AE4" s="1">
        <f t="shared" ref="AE4:AN4" si="2">EOMONTH(AD4,1)</f>
        <v>46843</v>
      </c>
      <c r="AF4" s="1">
        <f t="shared" si="2"/>
        <v>46873</v>
      </c>
      <c r="AG4" s="1">
        <f t="shared" si="2"/>
        <v>46904</v>
      </c>
      <c r="AH4" s="1">
        <f t="shared" si="2"/>
        <v>46934</v>
      </c>
      <c r="AI4" s="1">
        <f t="shared" si="2"/>
        <v>46965</v>
      </c>
      <c r="AJ4" s="1">
        <f t="shared" si="2"/>
        <v>46996</v>
      </c>
      <c r="AK4" s="1">
        <f t="shared" si="2"/>
        <v>47026</v>
      </c>
      <c r="AL4" s="1">
        <f t="shared" si="2"/>
        <v>47057</v>
      </c>
      <c r="AM4" s="1">
        <f t="shared" si="2"/>
        <v>47087</v>
      </c>
      <c r="AN4" s="1">
        <f t="shared" si="2"/>
        <v>47118</v>
      </c>
      <c r="AO4" s="33">
        <v>2028</v>
      </c>
    </row>
    <row r="5" spans="2:41" s="30" customFormat="1" x14ac:dyDescent="0.35"/>
    <row r="6" spans="2:41" s="27" customFormat="1" x14ac:dyDescent="0.35">
      <c r="B6" s="27" t="s">
        <v>26</v>
      </c>
      <c r="C6" s="28">
        <v>0</v>
      </c>
      <c r="D6" s="29">
        <f t="shared" ref="D6:E6" si="3">C6+D7</f>
        <v>0</v>
      </c>
      <c r="E6" s="29">
        <f t="shared" si="3"/>
        <v>0</v>
      </c>
      <c r="F6" s="29">
        <f>E6+F7</f>
        <v>0</v>
      </c>
      <c r="G6" s="29">
        <f t="shared" ref="G6" si="4">F6+G7</f>
        <v>0</v>
      </c>
      <c r="H6" s="29">
        <f t="shared" ref="H6" si="5">G6+H7</f>
        <v>0</v>
      </c>
      <c r="I6" s="29">
        <f t="shared" ref="I6" si="6">H6+I7</f>
        <v>15</v>
      </c>
      <c r="J6" s="29">
        <f t="shared" ref="J6" si="7">I6+J7</f>
        <v>16</v>
      </c>
      <c r="K6" s="29">
        <f t="shared" ref="K6" si="8">J6+K7</f>
        <v>17</v>
      </c>
      <c r="L6" s="29">
        <f t="shared" ref="L6" si="9">K6+L7</f>
        <v>18</v>
      </c>
      <c r="M6" s="46">
        <f>L6</f>
        <v>18</v>
      </c>
      <c r="N6" s="47"/>
      <c r="O6" s="29">
        <f>M6+O7</f>
        <v>19</v>
      </c>
      <c r="P6" s="29">
        <f>O6+P7</f>
        <v>20</v>
      </c>
      <c r="Q6" s="29">
        <f t="shared" ref="Q6:Z6" si="10">P6+Q7</f>
        <v>21</v>
      </c>
      <c r="R6" s="29">
        <f t="shared" si="10"/>
        <v>22</v>
      </c>
      <c r="S6" s="29">
        <f t="shared" si="10"/>
        <v>23</v>
      </c>
      <c r="T6" s="29">
        <f t="shared" si="10"/>
        <v>24</v>
      </c>
      <c r="U6" s="29">
        <f t="shared" si="10"/>
        <v>25</v>
      </c>
      <c r="V6" s="29">
        <f t="shared" si="10"/>
        <v>26</v>
      </c>
      <c r="W6" s="29">
        <f t="shared" si="10"/>
        <v>27</v>
      </c>
      <c r="X6" s="29">
        <f t="shared" si="10"/>
        <v>28</v>
      </c>
      <c r="Y6" s="29">
        <f t="shared" si="10"/>
        <v>29</v>
      </c>
      <c r="Z6" s="29">
        <f t="shared" si="10"/>
        <v>30</v>
      </c>
      <c r="AA6" s="49">
        <f>Z6</f>
        <v>30</v>
      </c>
      <c r="AB6" s="47"/>
      <c r="AC6" s="29">
        <f>AA6+AC7</f>
        <v>31</v>
      </c>
      <c r="AD6" s="29">
        <f>AC6+AD7</f>
        <v>32</v>
      </c>
      <c r="AE6" s="29">
        <f t="shared" ref="AE6" si="11">AD6+AE7</f>
        <v>33</v>
      </c>
      <c r="AF6" s="29">
        <f t="shared" ref="AF6" si="12">AE6+AF7</f>
        <v>34</v>
      </c>
      <c r="AG6" s="29">
        <f t="shared" ref="AG6" si="13">AF6+AG7</f>
        <v>35</v>
      </c>
      <c r="AH6" s="29">
        <f t="shared" ref="AH6" si="14">AG6+AH7</f>
        <v>36</v>
      </c>
      <c r="AI6" s="29">
        <f t="shared" ref="AI6" si="15">AH6+AI7</f>
        <v>37</v>
      </c>
      <c r="AJ6" s="29">
        <f t="shared" ref="AJ6" si="16">AI6+AJ7</f>
        <v>38</v>
      </c>
      <c r="AK6" s="29">
        <f t="shared" ref="AK6" si="17">AJ6+AK7</f>
        <v>39</v>
      </c>
      <c r="AL6" s="29">
        <f t="shared" ref="AL6" si="18">AK6+AL7</f>
        <v>40</v>
      </c>
      <c r="AM6" s="29">
        <f t="shared" ref="AM6" si="19">AL6+AM7</f>
        <v>41</v>
      </c>
      <c r="AN6" s="29">
        <f t="shared" ref="AN6" si="20">AM6+AN7</f>
        <v>42</v>
      </c>
      <c r="AO6" s="49">
        <f>AN6</f>
        <v>42</v>
      </c>
    </row>
    <row r="7" spans="2:41" s="27" customFormat="1" x14ac:dyDescent="0.35">
      <c r="B7" s="27" t="s">
        <v>25</v>
      </c>
      <c r="C7" s="28"/>
      <c r="D7" s="62">
        <v>0</v>
      </c>
      <c r="E7" s="62">
        <v>0</v>
      </c>
      <c r="F7" s="63">
        <v>0</v>
      </c>
      <c r="G7" s="63">
        <v>0</v>
      </c>
      <c r="H7" s="63">
        <v>0</v>
      </c>
      <c r="I7" s="63">
        <f>9+3+3</f>
        <v>15</v>
      </c>
      <c r="J7" s="63">
        <v>1</v>
      </c>
      <c r="K7" s="63">
        <v>1</v>
      </c>
      <c r="L7" s="63">
        <v>1</v>
      </c>
      <c r="M7" s="47"/>
      <c r="N7" s="47"/>
      <c r="O7" s="63">
        <v>1</v>
      </c>
      <c r="P7" s="63">
        <v>1</v>
      </c>
      <c r="Q7" s="63">
        <v>1</v>
      </c>
      <c r="R7" s="63">
        <v>1</v>
      </c>
      <c r="S7" s="63">
        <v>1</v>
      </c>
      <c r="T7" s="63">
        <v>1</v>
      </c>
      <c r="U7" s="63">
        <v>1</v>
      </c>
      <c r="V7" s="63">
        <v>1</v>
      </c>
      <c r="W7" s="63">
        <v>1</v>
      </c>
      <c r="X7" s="63">
        <v>1</v>
      </c>
      <c r="Y7" s="63">
        <v>1</v>
      </c>
      <c r="Z7" s="63">
        <v>1</v>
      </c>
      <c r="AA7" s="48"/>
      <c r="AB7" s="47"/>
      <c r="AC7" s="63">
        <v>1</v>
      </c>
      <c r="AD7" s="63">
        <v>1</v>
      </c>
      <c r="AE7" s="63">
        <v>1</v>
      </c>
      <c r="AF7" s="63">
        <v>1</v>
      </c>
      <c r="AG7" s="63">
        <v>1</v>
      </c>
      <c r="AH7" s="63">
        <v>1</v>
      </c>
      <c r="AI7" s="63">
        <v>1</v>
      </c>
      <c r="AJ7" s="63">
        <v>1</v>
      </c>
      <c r="AK7" s="63">
        <v>1</v>
      </c>
      <c r="AL7" s="63">
        <v>1</v>
      </c>
      <c r="AM7" s="63">
        <v>1</v>
      </c>
      <c r="AN7" s="63">
        <v>1</v>
      </c>
      <c r="AO7" s="48"/>
    </row>
    <row r="8" spans="2:41" s="27" customFormat="1" x14ac:dyDescent="0.35">
      <c r="C8" s="62"/>
      <c r="D8" s="62"/>
      <c r="E8" s="62"/>
      <c r="F8" s="62"/>
      <c r="G8" s="62"/>
      <c r="H8" s="62"/>
      <c r="I8" s="62"/>
      <c r="J8" s="62"/>
      <c r="K8" s="62"/>
      <c r="L8" s="62"/>
      <c r="M8" s="47"/>
      <c r="N8" s="47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48"/>
      <c r="AB8" s="47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48"/>
    </row>
    <row r="9" spans="2:41" x14ac:dyDescent="0.35">
      <c r="B9" s="2" t="s">
        <v>29</v>
      </c>
      <c r="C9" s="24"/>
      <c r="D9" s="64"/>
      <c r="E9" s="64"/>
      <c r="F9" s="6"/>
      <c r="G9" s="6"/>
      <c r="H9" s="6"/>
      <c r="I9" s="12">
        <v>4</v>
      </c>
      <c r="J9" s="34">
        <f t="shared" ref="J9:K9" si="21">I9</f>
        <v>4</v>
      </c>
      <c r="K9" s="34">
        <f t="shared" si="21"/>
        <v>4</v>
      </c>
      <c r="L9" s="34">
        <f>K9</f>
        <v>4</v>
      </c>
      <c r="M9" s="10"/>
      <c r="N9" s="10"/>
      <c r="O9" s="12">
        <v>4</v>
      </c>
      <c r="P9" s="34">
        <f>O9</f>
        <v>4</v>
      </c>
      <c r="Q9" s="34">
        <f t="shared" ref="Q9:Z9" si="22">P9</f>
        <v>4</v>
      </c>
      <c r="R9" s="34">
        <f t="shared" si="22"/>
        <v>4</v>
      </c>
      <c r="S9" s="34">
        <f t="shared" si="22"/>
        <v>4</v>
      </c>
      <c r="T9" s="34">
        <f t="shared" si="22"/>
        <v>4</v>
      </c>
      <c r="U9" s="34">
        <f t="shared" si="22"/>
        <v>4</v>
      </c>
      <c r="V9" s="34">
        <f t="shared" si="22"/>
        <v>4</v>
      </c>
      <c r="W9" s="34">
        <f t="shared" si="22"/>
        <v>4</v>
      </c>
      <c r="X9" s="34">
        <f t="shared" si="22"/>
        <v>4</v>
      </c>
      <c r="Y9" s="34">
        <f t="shared" si="22"/>
        <v>4</v>
      </c>
      <c r="Z9" s="34">
        <f t="shared" si="22"/>
        <v>4</v>
      </c>
      <c r="AA9" s="65"/>
      <c r="AB9" s="10"/>
      <c r="AC9" s="12">
        <v>4.5</v>
      </c>
      <c r="AD9" s="34">
        <f>AC9</f>
        <v>4.5</v>
      </c>
      <c r="AE9" s="34">
        <f t="shared" ref="AE9:AN9" si="23">AD9</f>
        <v>4.5</v>
      </c>
      <c r="AF9" s="34">
        <f t="shared" si="23"/>
        <v>4.5</v>
      </c>
      <c r="AG9" s="34">
        <f t="shared" si="23"/>
        <v>4.5</v>
      </c>
      <c r="AH9" s="34">
        <f t="shared" si="23"/>
        <v>4.5</v>
      </c>
      <c r="AI9" s="34">
        <f t="shared" si="23"/>
        <v>4.5</v>
      </c>
      <c r="AJ9" s="34">
        <f t="shared" si="23"/>
        <v>4.5</v>
      </c>
      <c r="AK9" s="34">
        <f t="shared" si="23"/>
        <v>4.5</v>
      </c>
      <c r="AL9" s="34">
        <f t="shared" si="23"/>
        <v>4.5</v>
      </c>
      <c r="AM9" s="34">
        <f t="shared" si="23"/>
        <v>4.5</v>
      </c>
      <c r="AN9" s="34">
        <f t="shared" si="23"/>
        <v>4.5</v>
      </c>
      <c r="AO9" s="65"/>
    </row>
    <row r="10" spans="2:41" s="27" customFormat="1" x14ac:dyDescent="0.35">
      <c r="B10" s="27" t="s">
        <v>27</v>
      </c>
      <c r="C10" s="28"/>
      <c r="D10" s="62"/>
      <c r="E10" s="62"/>
      <c r="F10" s="66"/>
      <c r="G10" s="62"/>
      <c r="H10" s="62"/>
      <c r="I10" s="67">
        <f>I9*12</f>
        <v>48</v>
      </c>
      <c r="J10" s="67">
        <f>J9*12</f>
        <v>48</v>
      </c>
      <c r="K10" s="67">
        <f>K9*12</f>
        <v>48</v>
      </c>
      <c r="L10" s="67">
        <f>L9*12</f>
        <v>48</v>
      </c>
      <c r="M10" s="47"/>
      <c r="N10" s="47"/>
      <c r="O10" s="67">
        <f t="shared" ref="O10:Z10" si="24">O9*12</f>
        <v>48</v>
      </c>
      <c r="P10" s="67">
        <f t="shared" si="24"/>
        <v>48</v>
      </c>
      <c r="Q10" s="67">
        <f t="shared" si="24"/>
        <v>48</v>
      </c>
      <c r="R10" s="67">
        <f t="shared" si="24"/>
        <v>48</v>
      </c>
      <c r="S10" s="67">
        <f t="shared" si="24"/>
        <v>48</v>
      </c>
      <c r="T10" s="67">
        <f t="shared" si="24"/>
        <v>48</v>
      </c>
      <c r="U10" s="67">
        <f t="shared" si="24"/>
        <v>48</v>
      </c>
      <c r="V10" s="67">
        <f t="shared" si="24"/>
        <v>48</v>
      </c>
      <c r="W10" s="67">
        <f t="shared" si="24"/>
        <v>48</v>
      </c>
      <c r="X10" s="67">
        <f t="shared" si="24"/>
        <v>48</v>
      </c>
      <c r="Y10" s="67">
        <f t="shared" si="24"/>
        <v>48</v>
      </c>
      <c r="Z10" s="67">
        <f t="shared" si="24"/>
        <v>48</v>
      </c>
      <c r="AA10" s="48"/>
      <c r="AB10" s="47"/>
      <c r="AC10" s="67">
        <f t="shared" ref="AC10:AN10" si="25">AC9*12</f>
        <v>54</v>
      </c>
      <c r="AD10" s="67">
        <f t="shared" si="25"/>
        <v>54</v>
      </c>
      <c r="AE10" s="67">
        <f t="shared" si="25"/>
        <v>54</v>
      </c>
      <c r="AF10" s="67">
        <f t="shared" si="25"/>
        <v>54</v>
      </c>
      <c r="AG10" s="67">
        <f t="shared" si="25"/>
        <v>54</v>
      </c>
      <c r="AH10" s="67">
        <f t="shared" si="25"/>
        <v>54</v>
      </c>
      <c r="AI10" s="67">
        <f t="shared" si="25"/>
        <v>54</v>
      </c>
      <c r="AJ10" s="67">
        <f t="shared" si="25"/>
        <v>54</v>
      </c>
      <c r="AK10" s="67">
        <f t="shared" si="25"/>
        <v>54</v>
      </c>
      <c r="AL10" s="67">
        <f t="shared" si="25"/>
        <v>54</v>
      </c>
      <c r="AM10" s="67">
        <f t="shared" si="25"/>
        <v>54</v>
      </c>
      <c r="AN10" s="67">
        <f t="shared" si="25"/>
        <v>54</v>
      </c>
      <c r="AO10" s="48"/>
    </row>
    <row r="11" spans="2:41" x14ac:dyDescent="0.35">
      <c r="B11" s="2" t="s">
        <v>37</v>
      </c>
      <c r="D11" s="54">
        <f t="shared" ref="D11:L11" si="26">12-MONTH(D4)+1</f>
        <v>9</v>
      </c>
      <c r="E11" s="54">
        <f t="shared" si="26"/>
        <v>8</v>
      </c>
      <c r="F11" s="54">
        <f t="shared" si="26"/>
        <v>7</v>
      </c>
      <c r="G11" s="54">
        <f t="shared" si="26"/>
        <v>6</v>
      </c>
      <c r="H11" s="54">
        <f t="shared" si="26"/>
        <v>5</v>
      </c>
      <c r="I11" s="54">
        <f t="shared" si="26"/>
        <v>4</v>
      </c>
      <c r="J11" s="54">
        <f t="shared" si="26"/>
        <v>3</v>
      </c>
      <c r="K11" s="54">
        <f t="shared" si="26"/>
        <v>2</v>
      </c>
      <c r="L11" s="54">
        <f t="shared" si="26"/>
        <v>1</v>
      </c>
      <c r="O11" s="54">
        <f t="shared" ref="O11:Z11" si="27">12-MONTH(O4)+1</f>
        <v>12</v>
      </c>
      <c r="P11" s="54">
        <f t="shared" si="27"/>
        <v>11</v>
      </c>
      <c r="Q11" s="54">
        <f t="shared" si="27"/>
        <v>10</v>
      </c>
      <c r="R11" s="54">
        <f t="shared" si="27"/>
        <v>9</v>
      </c>
      <c r="S11" s="54">
        <f t="shared" si="27"/>
        <v>8</v>
      </c>
      <c r="T11" s="54">
        <f t="shared" si="27"/>
        <v>7</v>
      </c>
      <c r="U11" s="54">
        <f t="shared" si="27"/>
        <v>6</v>
      </c>
      <c r="V11" s="54">
        <f t="shared" si="27"/>
        <v>5</v>
      </c>
      <c r="W11" s="54">
        <f t="shared" si="27"/>
        <v>4</v>
      </c>
      <c r="X11" s="54">
        <f t="shared" si="27"/>
        <v>3</v>
      </c>
      <c r="Y11" s="54">
        <f t="shared" si="27"/>
        <v>2</v>
      </c>
      <c r="Z11" s="54">
        <f t="shared" si="27"/>
        <v>1</v>
      </c>
      <c r="AC11" s="54">
        <f t="shared" ref="AC11:AN11" si="28">12-MONTH(AC4)+1</f>
        <v>12</v>
      </c>
      <c r="AD11" s="54">
        <f t="shared" si="28"/>
        <v>11</v>
      </c>
      <c r="AE11" s="54">
        <f t="shared" si="28"/>
        <v>10</v>
      </c>
      <c r="AF11" s="54">
        <f t="shared" si="28"/>
        <v>9</v>
      </c>
      <c r="AG11" s="54">
        <f t="shared" si="28"/>
        <v>8</v>
      </c>
      <c r="AH11" s="54">
        <f t="shared" si="28"/>
        <v>7</v>
      </c>
      <c r="AI11" s="54">
        <f t="shared" si="28"/>
        <v>6</v>
      </c>
      <c r="AJ11" s="54">
        <f t="shared" si="28"/>
        <v>5</v>
      </c>
      <c r="AK11" s="54">
        <f t="shared" si="28"/>
        <v>4</v>
      </c>
      <c r="AL11" s="54">
        <f t="shared" si="28"/>
        <v>3</v>
      </c>
      <c r="AM11" s="54">
        <f t="shared" si="28"/>
        <v>2</v>
      </c>
      <c r="AN11" s="54">
        <f t="shared" si="28"/>
        <v>1</v>
      </c>
    </row>
    <row r="12" spans="2:41" s="27" customFormat="1" x14ac:dyDescent="0.35"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47"/>
      <c r="N12" s="47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48"/>
      <c r="AB12" s="47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48"/>
    </row>
    <row r="13" spans="2:41" x14ac:dyDescent="0.35">
      <c r="B13" s="2" t="s">
        <v>39</v>
      </c>
      <c r="I13" s="12">
        <v>0</v>
      </c>
      <c r="J13" s="12">
        <v>5</v>
      </c>
      <c r="K13" s="14">
        <f t="shared" ref="K13:L13" si="29">J13</f>
        <v>5</v>
      </c>
      <c r="L13" s="14">
        <f t="shared" si="29"/>
        <v>5</v>
      </c>
      <c r="O13" s="12">
        <v>5</v>
      </c>
      <c r="P13" s="14">
        <f>O13</f>
        <v>5</v>
      </c>
      <c r="Q13" s="14">
        <f t="shared" ref="Q13:Z13" si="30">P13</f>
        <v>5</v>
      </c>
      <c r="R13" s="14">
        <f t="shared" si="30"/>
        <v>5</v>
      </c>
      <c r="S13" s="14">
        <f t="shared" si="30"/>
        <v>5</v>
      </c>
      <c r="T13" s="14">
        <f t="shared" si="30"/>
        <v>5</v>
      </c>
      <c r="U13" s="14">
        <f t="shared" si="30"/>
        <v>5</v>
      </c>
      <c r="V13" s="14">
        <f t="shared" si="30"/>
        <v>5</v>
      </c>
      <c r="W13" s="14">
        <f t="shared" si="30"/>
        <v>5</v>
      </c>
      <c r="X13" s="14">
        <f t="shared" si="30"/>
        <v>5</v>
      </c>
      <c r="Y13" s="14">
        <f t="shared" si="30"/>
        <v>5</v>
      </c>
      <c r="Z13" s="14">
        <f t="shared" si="30"/>
        <v>5</v>
      </c>
      <c r="AC13" s="12">
        <v>10</v>
      </c>
      <c r="AD13" s="14">
        <f>AC13</f>
        <v>10</v>
      </c>
      <c r="AE13" s="14">
        <f t="shared" ref="AE13:AN13" si="31">AD13</f>
        <v>10</v>
      </c>
      <c r="AF13" s="14">
        <f t="shared" si="31"/>
        <v>10</v>
      </c>
      <c r="AG13" s="14">
        <f t="shared" si="31"/>
        <v>10</v>
      </c>
      <c r="AH13" s="14">
        <f t="shared" si="31"/>
        <v>10</v>
      </c>
      <c r="AI13" s="14">
        <f t="shared" si="31"/>
        <v>10</v>
      </c>
      <c r="AJ13" s="14">
        <f t="shared" si="31"/>
        <v>10</v>
      </c>
      <c r="AK13" s="14">
        <f t="shared" si="31"/>
        <v>10</v>
      </c>
      <c r="AL13" s="14">
        <f t="shared" si="31"/>
        <v>10</v>
      </c>
      <c r="AM13" s="14">
        <f t="shared" si="31"/>
        <v>10</v>
      </c>
      <c r="AN13" s="14">
        <f t="shared" si="31"/>
        <v>10</v>
      </c>
    </row>
    <row r="14" spans="2:41" x14ac:dyDescent="0.35">
      <c r="I14" s="6"/>
      <c r="J14" s="7"/>
      <c r="K14" s="7"/>
      <c r="L14" s="7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</row>
    <row r="15" spans="2:41" x14ac:dyDescent="0.35">
      <c r="D15" s="10"/>
      <c r="E15" s="10"/>
      <c r="F15" s="10"/>
      <c r="G15" s="10"/>
      <c r="H15" s="10"/>
      <c r="I15" s="10"/>
      <c r="J15" s="10"/>
      <c r="K15" s="10"/>
      <c r="L15" s="10"/>
      <c r="M15" s="10"/>
    </row>
    <row r="16" spans="2:41" x14ac:dyDescent="0.35">
      <c r="B16" s="3" t="s">
        <v>12</v>
      </c>
      <c r="D16" s="10"/>
      <c r="E16" s="10"/>
      <c r="F16" s="10"/>
      <c r="G16" s="8"/>
      <c r="H16" s="8"/>
      <c r="I16" s="8"/>
      <c r="J16" s="8"/>
      <c r="K16" s="8"/>
      <c r="L16" s="8"/>
      <c r="M16" s="8"/>
    </row>
    <row r="17" spans="2:41" outlineLevel="1" x14ac:dyDescent="0.35">
      <c r="B17" s="39" t="s">
        <v>30</v>
      </c>
      <c r="D17" s="7">
        <f>D49</f>
        <v>38.239999999999995</v>
      </c>
      <c r="E17" s="7">
        <f>E49</f>
        <v>86.2</v>
      </c>
      <c r="F17" s="7">
        <f>F49</f>
        <v>121.28999999999999</v>
      </c>
      <c r="G17" s="8">
        <f>G49-SUM(G18:G23)</f>
        <v>109.33999999999992</v>
      </c>
      <c r="H17" s="13"/>
      <c r="I17" s="13"/>
      <c r="J17" s="13"/>
      <c r="K17" s="13"/>
      <c r="L17" s="13"/>
      <c r="M17" s="11">
        <f t="shared" ref="M17:M23" si="32">SUM(D17:L17)</f>
        <v>355.06999999999994</v>
      </c>
      <c r="N17" s="10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52">
        <f>SUM(O17:Z17)</f>
        <v>0</v>
      </c>
      <c r="AB17" s="10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52">
        <f>SUM(AC17:AN17)</f>
        <v>0</v>
      </c>
    </row>
    <row r="18" spans="2:41" outlineLevel="1" x14ac:dyDescent="0.35">
      <c r="B18" s="39" t="s">
        <v>31</v>
      </c>
      <c r="D18" s="10"/>
      <c r="E18" s="10"/>
      <c r="F18" s="10"/>
      <c r="G18" s="6">
        <v>182.65</v>
      </c>
      <c r="H18" s="13"/>
      <c r="I18" s="13"/>
      <c r="J18" s="13"/>
      <c r="K18" s="13"/>
      <c r="L18" s="13"/>
      <c r="M18" s="11">
        <f t="shared" si="32"/>
        <v>182.65</v>
      </c>
      <c r="N18" s="10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52">
        <f t="shared" ref="AA18:AA51" si="33">SUM(O18:Z18)</f>
        <v>0</v>
      </c>
      <c r="AB18" s="10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52">
        <f t="shared" ref="AO18:AO33" si="34">SUM(AC18:AN18)</f>
        <v>0</v>
      </c>
    </row>
    <row r="19" spans="2:41" outlineLevel="1" x14ac:dyDescent="0.35">
      <c r="B19" s="39" t="s">
        <v>32</v>
      </c>
      <c r="D19" s="10"/>
      <c r="E19" s="10"/>
      <c r="F19" s="10"/>
      <c r="G19" s="6">
        <v>182.65</v>
      </c>
      <c r="H19" s="13"/>
      <c r="I19" s="13"/>
      <c r="J19" s="13"/>
      <c r="K19" s="13"/>
      <c r="L19" s="13"/>
      <c r="M19" s="11">
        <f t="shared" si="32"/>
        <v>182.65</v>
      </c>
      <c r="N19" s="10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52">
        <f t="shared" si="33"/>
        <v>0</v>
      </c>
      <c r="AB19" s="10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52">
        <f t="shared" si="34"/>
        <v>0</v>
      </c>
    </row>
    <row r="20" spans="2:41" outlineLevel="1" x14ac:dyDescent="0.35">
      <c r="B20" s="39" t="s">
        <v>33</v>
      </c>
      <c r="D20" s="10"/>
      <c r="E20" s="10"/>
      <c r="F20" s="10"/>
      <c r="G20" s="6">
        <v>19.82</v>
      </c>
      <c r="H20" s="13"/>
      <c r="I20" s="13"/>
      <c r="J20" s="13"/>
      <c r="K20" s="13"/>
      <c r="L20" s="13"/>
      <c r="M20" s="11">
        <f t="shared" si="32"/>
        <v>19.82</v>
      </c>
      <c r="N20" s="10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52">
        <f t="shared" si="33"/>
        <v>0</v>
      </c>
      <c r="AB20" s="10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52">
        <f t="shared" si="34"/>
        <v>0</v>
      </c>
    </row>
    <row r="21" spans="2:41" outlineLevel="1" x14ac:dyDescent="0.35">
      <c r="B21" s="39" t="s">
        <v>34</v>
      </c>
      <c r="D21" s="10"/>
      <c r="E21" s="10"/>
      <c r="F21" s="10"/>
      <c r="G21" s="6">
        <v>20</v>
      </c>
      <c r="H21" s="13"/>
      <c r="I21" s="13"/>
      <c r="J21" s="13"/>
      <c r="K21" s="13"/>
      <c r="L21" s="13"/>
      <c r="M21" s="11">
        <f t="shared" si="32"/>
        <v>20</v>
      </c>
      <c r="N21" s="10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52">
        <f t="shared" si="33"/>
        <v>0</v>
      </c>
      <c r="AB21" s="10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52">
        <f t="shared" si="34"/>
        <v>0</v>
      </c>
    </row>
    <row r="22" spans="2:41" outlineLevel="1" x14ac:dyDescent="0.35">
      <c r="B22" s="39" t="s">
        <v>35</v>
      </c>
      <c r="D22" s="10"/>
      <c r="E22" s="10"/>
      <c r="F22" s="10"/>
      <c r="G22" s="6">
        <v>20</v>
      </c>
      <c r="H22" s="13"/>
      <c r="I22" s="13"/>
      <c r="J22" s="13"/>
      <c r="K22" s="13"/>
      <c r="L22" s="13"/>
      <c r="M22" s="11"/>
      <c r="N22" s="10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52"/>
      <c r="AB22" s="10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52"/>
    </row>
    <row r="23" spans="2:41" outlineLevel="1" x14ac:dyDescent="0.35">
      <c r="B23" s="39" t="s">
        <v>43</v>
      </c>
      <c r="D23" s="10"/>
      <c r="E23" s="10"/>
      <c r="F23" s="10"/>
      <c r="G23" s="6"/>
      <c r="H23" s="13"/>
      <c r="I23" s="13"/>
      <c r="J23" s="13"/>
      <c r="K23" s="13"/>
      <c r="L23" s="13"/>
      <c r="M23" s="11">
        <f t="shared" si="32"/>
        <v>0</v>
      </c>
      <c r="N23" s="10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52">
        <f t="shared" si="33"/>
        <v>0</v>
      </c>
      <c r="AB23" s="10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52">
        <f t="shared" si="34"/>
        <v>0</v>
      </c>
    </row>
    <row r="24" spans="2:41" x14ac:dyDescent="0.35">
      <c r="B24" s="40" t="s">
        <v>22</v>
      </c>
      <c r="C24" s="41"/>
      <c r="D24" s="42">
        <f t="shared" ref="D24:L24" si="35">SUM(D17:D23)</f>
        <v>38.239999999999995</v>
      </c>
      <c r="E24" s="42">
        <f t="shared" si="35"/>
        <v>86.2</v>
      </c>
      <c r="F24" s="42">
        <f t="shared" si="35"/>
        <v>121.28999999999999</v>
      </c>
      <c r="G24" s="42">
        <f t="shared" si="35"/>
        <v>534.45999999999981</v>
      </c>
      <c r="H24" s="42">
        <f t="shared" si="35"/>
        <v>0</v>
      </c>
      <c r="I24" s="42">
        <f t="shared" si="35"/>
        <v>0</v>
      </c>
      <c r="J24" s="42">
        <f t="shared" si="35"/>
        <v>0</v>
      </c>
      <c r="K24" s="42">
        <f t="shared" si="35"/>
        <v>0</v>
      </c>
      <c r="L24" s="42">
        <f t="shared" si="35"/>
        <v>0</v>
      </c>
      <c r="M24" s="43">
        <f t="shared" ref="M24:M32" si="36">SUM(D24:L24)</f>
        <v>780.18999999999983</v>
      </c>
      <c r="N24" s="45"/>
      <c r="O24" s="42">
        <f t="shared" ref="O24:Z24" si="37">SUM(O17:O23)</f>
        <v>0</v>
      </c>
      <c r="P24" s="42">
        <f t="shared" si="37"/>
        <v>0</v>
      </c>
      <c r="Q24" s="42">
        <f t="shared" si="37"/>
        <v>0</v>
      </c>
      <c r="R24" s="42">
        <f t="shared" si="37"/>
        <v>0</v>
      </c>
      <c r="S24" s="42">
        <f t="shared" si="37"/>
        <v>0</v>
      </c>
      <c r="T24" s="42">
        <f t="shared" si="37"/>
        <v>0</v>
      </c>
      <c r="U24" s="42">
        <f t="shared" si="37"/>
        <v>0</v>
      </c>
      <c r="V24" s="42">
        <f t="shared" si="37"/>
        <v>0</v>
      </c>
      <c r="W24" s="42">
        <f t="shared" si="37"/>
        <v>0</v>
      </c>
      <c r="X24" s="42">
        <f t="shared" si="37"/>
        <v>0</v>
      </c>
      <c r="Y24" s="42">
        <f t="shared" si="37"/>
        <v>0</v>
      </c>
      <c r="Z24" s="42">
        <f t="shared" si="37"/>
        <v>0</v>
      </c>
      <c r="AA24" s="53">
        <f t="shared" si="33"/>
        <v>0</v>
      </c>
      <c r="AB24" s="45"/>
      <c r="AC24" s="42">
        <f t="shared" ref="AC24:AN24" si="38">SUM(AC17:AC23)</f>
        <v>0</v>
      </c>
      <c r="AD24" s="42">
        <f t="shared" si="38"/>
        <v>0</v>
      </c>
      <c r="AE24" s="42">
        <f t="shared" si="38"/>
        <v>0</v>
      </c>
      <c r="AF24" s="42">
        <f t="shared" si="38"/>
        <v>0</v>
      </c>
      <c r="AG24" s="42">
        <f t="shared" si="38"/>
        <v>0</v>
      </c>
      <c r="AH24" s="42">
        <f t="shared" si="38"/>
        <v>0</v>
      </c>
      <c r="AI24" s="42">
        <f t="shared" si="38"/>
        <v>0</v>
      </c>
      <c r="AJ24" s="42">
        <f t="shared" si="38"/>
        <v>0</v>
      </c>
      <c r="AK24" s="42">
        <f t="shared" si="38"/>
        <v>0</v>
      </c>
      <c r="AL24" s="42">
        <f t="shared" si="38"/>
        <v>0</v>
      </c>
      <c r="AM24" s="42">
        <f t="shared" si="38"/>
        <v>0</v>
      </c>
      <c r="AN24" s="42">
        <f t="shared" si="38"/>
        <v>0</v>
      </c>
      <c r="AO24" s="53">
        <f t="shared" si="34"/>
        <v>0</v>
      </c>
    </row>
    <row r="25" spans="2:41" x14ac:dyDescent="0.35">
      <c r="B25" s="4" t="s">
        <v>23</v>
      </c>
      <c r="D25" s="7"/>
      <c r="E25" s="7"/>
      <c r="F25" s="7"/>
      <c r="G25" s="14"/>
      <c r="H25" s="13"/>
      <c r="I25" s="13"/>
      <c r="J25" s="13"/>
      <c r="K25" s="13"/>
      <c r="L25" s="13"/>
      <c r="M25" s="11">
        <f t="shared" si="36"/>
        <v>0</v>
      </c>
      <c r="N25" s="10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52">
        <f t="shared" si="33"/>
        <v>0</v>
      </c>
      <c r="AB25" s="10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52">
        <f t="shared" si="34"/>
        <v>0</v>
      </c>
    </row>
    <row r="26" spans="2:41" x14ac:dyDescent="0.35">
      <c r="B26" s="4" t="s">
        <v>15</v>
      </c>
      <c r="D26" s="10"/>
      <c r="E26" s="10"/>
      <c r="F26" s="10"/>
      <c r="G26" s="10"/>
      <c r="H26" s="10"/>
      <c r="I26" s="51">
        <f>(I9*I7*I11)+(I9*I7*$O$11)</f>
        <v>960</v>
      </c>
      <c r="J26" s="51">
        <f>(J9*J7*J11)+(J9*J7*$O$11)</f>
        <v>60</v>
      </c>
      <c r="K26" s="51">
        <f>(K9*K7*K11)+(K9*K7*$O$11)</f>
        <v>56</v>
      </c>
      <c r="L26" s="51">
        <f>(L9*L7*L11)+(L9*L7*$O$11)</f>
        <v>52</v>
      </c>
      <c r="M26" s="11">
        <f t="shared" si="36"/>
        <v>1128</v>
      </c>
      <c r="N26" s="10"/>
      <c r="O26" s="51">
        <f t="shared" ref="O26:Z26" si="39">(O9*O7*O11)</f>
        <v>48</v>
      </c>
      <c r="P26" s="51">
        <f t="shared" si="39"/>
        <v>44</v>
      </c>
      <c r="Q26" s="51">
        <f t="shared" si="39"/>
        <v>40</v>
      </c>
      <c r="R26" s="51">
        <f t="shared" si="39"/>
        <v>36</v>
      </c>
      <c r="S26" s="51">
        <f t="shared" si="39"/>
        <v>32</v>
      </c>
      <c r="T26" s="51">
        <f t="shared" si="39"/>
        <v>28</v>
      </c>
      <c r="U26" s="51">
        <f t="shared" si="39"/>
        <v>24</v>
      </c>
      <c r="V26" s="51">
        <f t="shared" si="39"/>
        <v>20</v>
      </c>
      <c r="W26" s="51">
        <f t="shared" si="39"/>
        <v>16</v>
      </c>
      <c r="X26" s="51">
        <f t="shared" si="39"/>
        <v>12</v>
      </c>
      <c r="Y26" s="51">
        <f t="shared" si="39"/>
        <v>8</v>
      </c>
      <c r="Z26" s="51">
        <f t="shared" si="39"/>
        <v>4</v>
      </c>
      <c r="AA26" s="52">
        <f t="shared" si="33"/>
        <v>312</v>
      </c>
      <c r="AB26" s="10"/>
      <c r="AC26" s="51">
        <f>(AC9*AC6*AC11)</f>
        <v>1674</v>
      </c>
      <c r="AD26" s="51">
        <f t="shared" ref="AD26:AN26" si="40">(AD9*AD7*AD11)</f>
        <v>49.5</v>
      </c>
      <c r="AE26" s="51">
        <f t="shared" si="40"/>
        <v>45</v>
      </c>
      <c r="AF26" s="51">
        <f t="shared" si="40"/>
        <v>40.5</v>
      </c>
      <c r="AG26" s="51">
        <f t="shared" si="40"/>
        <v>36</v>
      </c>
      <c r="AH26" s="51">
        <f t="shared" si="40"/>
        <v>31.5</v>
      </c>
      <c r="AI26" s="51">
        <f t="shared" si="40"/>
        <v>27</v>
      </c>
      <c r="AJ26" s="51">
        <f t="shared" si="40"/>
        <v>22.5</v>
      </c>
      <c r="AK26" s="51">
        <f t="shared" si="40"/>
        <v>18</v>
      </c>
      <c r="AL26" s="51">
        <f t="shared" si="40"/>
        <v>13.5</v>
      </c>
      <c r="AM26" s="51">
        <f t="shared" si="40"/>
        <v>9</v>
      </c>
      <c r="AN26" s="51">
        <f t="shared" si="40"/>
        <v>4.5</v>
      </c>
      <c r="AO26" s="52">
        <f t="shared" si="34"/>
        <v>1971</v>
      </c>
    </row>
    <row r="27" spans="2:41" x14ac:dyDescent="0.35">
      <c r="B27" s="4" t="s">
        <v>21</v>
      </c>
      <c r="D27" s="10"/>
      <c r="E27" s="10"/>
      <c r="F27" s="10"/>
      <c r="G27" s="10"/>
      <c r="H27" s="6"/>
      <c r="I27" s="50">
        <f>I7*I13</f>
        <v>0</v>
      </c>
      <c r="J27" s="50">
        <f>J7*J13</f>
        <v>5</v>
      </c>
      <c r="K27" s="50">
        <f>K7*K13</f>
        <v>5</v>
      </c>
      <c r="L27" s="50">
        <f>L7*L13</f>
        <v>5</v>
      </c>
      <c r="M27" s="11">
        <f t="shared" si="36"/>
        <v>15</v>
      </c>
      <c r="N27" s="10"/>
      <c r="O27" s="50">
        <f t="shared" ref="O27:Z27" si="41">O7*O13</f>
        <v>5</v>
      </c>
      <c r="P27" s="50">
        <f t="shared" si="41"/>
        <v>5</v>
      </c>
      <c r="Q27" s="50">
        <f t="shared" si="41"/>
        <v>5</v>
      </c>
      <c r="R27" s="50">
        <f t="shared" si="41"/>
        <v>5</v>
      </c>
      <c r="S27" s="50">
        <f t="shared" si="41"/>
        <v>5</v>
      </c>
      <c r="T27" s="50">
        <f t="shared" si="41"/>
        <v>5</v>
      </c>
      <c r="U27" s="50">
        <f t="shared" si="41"/>
        <v>5</v>
      </c>
      <c r="V27" s="50">
        <f t="shared" si="41"/>
        <v>5</v>
      </c>
      <c r="W27" s="50">
        <f t="shared" si="41"/>
        <v>5</v>
      </c>
      <c r="X27" s="50">
        <f t="shared" si="41"/>
        <v>5</v>
      </c>
      <c r="Y27" s="50">
        <f t="shared" si="41"/>
        <v>5</v>
      </c>
      <c r="Z27" s="50">
        <f t="shared" si="41"/>
        <v>5</v>
      </c>
      <c r="AA27" s="52">
        <f t="shared" si="33"/>
        <v>60</v>
      </c>
      <c r="AB27" s="10"/>
      <c r="AC27" s="50">
        <f t="shared" ref="AC27:AN27" si="42">AC7*AC13</f>
        <v>10</v>
      </c>
      <c r="AD27" s="50">
        <f t="shared" si="42"/>
        <v>10</v>
      </c>
      <c r="AE27" s="50">
        <f t="shared" si="42"/>
        <v>10</v>
      </c>
      <c r="AF27" s="50">
        <f t="shared" si="42"/>
        <v>10</v>
      </c>
      <c r="AG27" s="50">
        <f t="shared" si="42"/>
        <v>10</v>
      </c>
      <c r="AH27" s="50">
        <f t="shared" si="42"/>
        <v>10</v>
      </c>
      <c r="AI27" s="50">
        <f t="shared" si="42"/>
        <v>10</v>
      </c>
      <c r="AJ27" s="50">
        <f t="shared" si="42"/>
        <v>10</v>
      </c>
      <c r="AK27" s="50">
        <f t="shared" si="42"/>
        <v>10</v>
      </c>
      <c r="AL27" s="50">
        <f t="shared" si="42"/>
        <v>10</v>
      </c>
      <c r="AM27" s="50">
        <f t="shared" si="42"/>
        <v>10</v>
      </c>
      <c r="AN27" s="50">
        <f t="shared" si="42"/>
        <v>10</v>
      </c>
      <c r="AO27" s="52">
        <f t="shared" si="34"/>
        <v>120</v>
      </c>
    </row>
    <row r="28" spans="2:41" x14ac:dyDescent="0.35">
      <c r="B28" s="4" t="s">
        <v>19</v>
      </c>
      <c r="D28" s="10"/>
      <c r="E28" s="10"/>
      <c r="F28" s="10"/>
      <c r="G28" s="10"/>
      <c r="H28" s="50"/>
      <c r="I28" s="13"/>
      <c r="J28" s="13"/>
      <c r="K28" s="13"/>
      <c r="L28" s="13"/>
      <c r="M28" s="11">
        <f t="shared" si="36"/>
        <v>0</v>
      </c>
      <c r="N28" s="10"/>
      <c r="O28" s="12"/>
      <c r="P28" s="12"/>
      <c r="Q28" s="12"/>
      <c r="R28" s="12"/>
      <c r="S28" s="12"/>
      <c r="T28" s="69">
        <f>1000+199.96</f>
        <v>1199.96</v>
      </c>
      <c r="U28" s="12"/>
      <c r="V28" s="12"/>
      <c r="W28" s="12"/>
      <c r="X28" s="12"/>
      <c r="Y28" s="12"/>
      <c r="Z28" s="12"/>
      <c r="AA28" s="52">
        <f t="shared" si="33"/>
        <v>1199.96</v>
      </c>
      <c r="AB28" s="10"/>
      <c r="AC28" s="12"/>
      <c r="AD28" s="12"/>
      <c r="AE28" s="12"/>
      <c r="AF28" s="12"/>
      <c r="AG28" s="12"/>
      <c r="AH28" s="69">
        <f>T28*(1+50%)</f>
        <v>1799.94</v>
      </c>
      <c r="AI28" s="12"/>
      <c r="AJ28" s="12"/>
      <c r="AK28" s="12"/>
      <c r="AL28" s="12"/>
      <c r="AM28" s="12"/>
      <c r="AN28" s="12"/>
      <c r="AO28" s="52">
        <f t="shared" si="34"/>
        <v>1799.94</v>
      </c>
    </row>
    <row r="29" spans="2:41" x14ac:dyDescent="0.35">
      <c r="B29" s="4" t="s">
        <v>20</v>
      </c>
      <c r="D29" s="10"/>
      <c r="E29" s="10"/>
      <c r="F29" s="10"/>
      <c r="G29" s="10"/>
      <c r="H29" s="51"/>
      <c r="I29" s="34">
        <f>I47</f>
        <v>184.5</v>
      </c>
      <c r="J29" s="34">
        <f>J47</f>
        <v>184.5</v>
      </c>
      <c r="K29" s="34">
        <f>K47</f>
        <v>184.5</v>
      </c>
      <c r="L29" s="34">
        <f>L47</f>
        <v>184.5</v>
      </c>
      <c r="M29" s="11">
        <f t="shared" si="36"/>
        <v>738</v>
      </c>
      <c r="N29" s="10"/>
      <c r="O29" s="34">
        <f t="shared" ref="O29:Z29" si="43">O47</f>
        <v>184.5</v>
      </c>
      <c r="P29" s="34">
        <f t="shared" si="43"/>
        <v>184.5</v>
      </c>
      <c r="Q29" s="34">
        <f t="shared" si="43"/>
        <v>184.5</v>
      </c>
      <c r="R29" s="34">
        <f t="shared" si="43"/>
        <v>184.5</v>
      </c>
      <c r="S29" s="34">
        <f t="shared" si="43"/>
        <v>184.5</v>
      </c>
      <c r="T29" s="34">
        <f t="shared" si="43"/>
        <v>184.5</v>
      </c>
      <c r="U29" s="34">
        <f t="shared" si="43"/>
        <v>184.5</v>
      </c>
      <c r="V29" s="34">
        <f t="shared" si="43"/>
        <v>184.5</v>
      </c>
      <c r="W29" s="34">
        <f t="shared" si="43"/>
        <v>184.5</v>
      </c>
      <c r="X29" s="34">
        <f t="shared" si="43"/>
        <v>184.5</v>
      </c>
      <c r="Y29" s="34">
        <f t="shared" si="43"/>
        <v>184.5</v>
      </c>
      <c r="Z29" s="34">
        <f t="shared" si="43"/>
        <v>184.5</v>
      </c>
      <c r="AA29" s="52">
        <f t="shared" si="33"/>
        <v>2214</v>
      </c>
      <c r="AB29" s="10"/>
      <c r="AC29" s="34">
        <f t="shared" ref="AC29:AN29" si="44">AC47</f>
        <v>276.75</v>
      </c>
      <c r="AD29" s="34">
        <f t="shared" si="44"/>
        <v>276.75</v>
      </c>
      <c r="AE29" s="34">
        <f t="shared" si="44"/>
        <v>276.75</v>
      </c>
      <c r="AF29" s="34">
        <f t="shared" si="44"/>
        <v>276.75</v>
      </c>
      <c r="AG29" s="34">
        <f t="shared" si="44"/>
        <v>276.75</v>
      </c>
      <c r="AH29" s="34">
        <f t="shared" si="44"/>
        <v>276.75</v>
      </c>
      <c r="AI29" s="34">
        <f t="shared" si="44"/>
        <v>276.75</v>
      </c>
      <c r="AJ29" s="34">
        <f t="shared" si="44"/>
        <v>276.75</v>
      </c>
      <c r="AK29" s="34">
        <f t="shared" si="44"/>
        <v>276.75</v>
      </c>
      <c r="AL29" s="34">
        <f t="shared" si="44"/>
        <v>276.75</v>
      </c>
      <c r="AM29" s="34">
        <f t="shared" si="44"/>
        <v>276.75</v>
      </c>
      <c r="AN29" s="34">
        <f t="shared" si="44"/>
        <v>276.75</v>
      </c>
      <c r="AO29" s="52">
        <f t="shared" si="34"/>
        <v>3321</v>
      </c>
    </row>
    <row r="30" spans="2:41" x14ac:dyDescent="0.35">
      <c r="B30" s="4" t="s">
        <v>17</v>
      </c>
      <c r="D30" s="10"/>
      <c r="E30" s="10"/>
      <c r="F30" s="10"/>
      <c r="G30" s="10"/>
      <c r="H30" s="50"/>
      <c r="I30" s="13"/>
      <c r="J30" s="13"/>
      <c r="K30" s="13"/>
      <c r="L30" s="13"/>
      <c r="M30" s="11">
        <f>SUM(D30:L30)</f>
        <v>0</v>
      </c>
      <c r="N30" s="10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52">
        <f>SUM(O30:Z30)</f>
        <v>0</v>
      </c>
      <c r="AB30" s="10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52">
        <f>SUM(AC30:AN30)</f>
        <v>0</v>
      </c>
    </row>
    <row r="31" spans="2:41" x14ac:dyDescent="0.35">
      <c r="B31" s="4" t="s">
        <v>16</v>
      </c>
      <c r="D31" s="10"/>
      <c r="E31" s="10"/>
      <c r="F31" s="10"/>
      <c r="G31" s="10"/>
      <c r="H31" s="50"/>
      <c r="I31" s="13"/>
      <c r="J31" s="13"/>
      <c r="K31" s="13"/>
      <c r="L31" s="13"/>
      <c r="M31" s="11">
        <f t="shared" si="36"/>
        <v>0</v>
      </c>
      <c r="N31" s="10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52">
        <f t="shared" si="33"/>
        <v>0</v>
      </c>
      <c r="AB31" s="10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52">
        <f t="shared" si="34"/>
        <v>0</v>
      </c>
    </row>
    <row r="32" spans="2:41" x14ac:dyDescent="0.35">
      <c r="B32" s="4" t="s">
        <v>40</v>
      </c>
      <c r="D32" s="10"/>
      <c r="E32" s="10"/>
      <c r="F32" s="10"/>
      <c r="G32" s="10"/>
      <c r="H32" s="50"/>
      <c r="I32" s="13"/>
      <c r="J32" s="13"/>
      <c r="K32" s="13"/>
      <c r="L32" s="13"/>
      <c r="M32" s="11">
        <f t="shared" si="36"/>
        <v>0</v>
      </c>
      <c r="N32" s="10"/>
      <c r="O32" s="13"/>
      <c r="P32" s="13"/>
      <c r="Q32" s="13"/>
      <c r="R32" s="25">
        <f>(AA45/9)*(1+0%)</f>
        <v>24</v>
      </c>
      <c r="S32" s="13">
        <f>R32</f>
        <v>24</v>
      </c>
      <c r="T32" s="13">
        <f t="shared" ref="T32:Z32" si="45">S32</f>
        <v>24</v>
      </c>
      <c r="U32" s="13">
        <f t="shared" si="45"/>
        <v>24</v>
      </c>
      <c r="V32" s="13">
        <f t="shared" si="45"/>
        <v>24</v>
      </c>
      <c r="W32" s="13">
        <f t="shared" si="45"/>
        <v>24</v>
      </c>
      <c r="X32" s="13">
        <f t="shared" si="45"/>
        <v>24</v>
      </c>
      <c r="Y32" s="13">
        <f t="shared" si="45"/>
        <v>24</v>
      </c>
      <c r="Z32" s="13">
        <f t="shared" si="45"/>
        <v>24</v>
      </c>
      <c r="AA32" s="52">
        <f t="shared" si="33"/>
        <v>216</v>
      </c>
      <c r="AB32" s="10"/>
      <c r="AC32" s="25">
        <f>(AO45/12)*(1+25%)</f>
        <v>33.75</v>
      </c>
      <c r="AD32" s="13">
        <f t="shared" ref="AD32:AN32" si="46">AC32</f>
        <v>33.75</v>
      </c>
      <c r="AE32" s="13">
        <f t="shared" si="46"/>
        <v>33.75</v>
      </c>
      <c r="AF32" s="13">
        <f t="shared" si="46"/>
        <v>33.75</v>
      </c>
      <c r="AG32" s="13">
        <f t="shared" si="46"/>
        <v>33.75</v>
      </c>
      <c r="AH32" s="13">
        <f t="shared" si="46"/>
        <v>33.75</v>
      </c>
      <c r="AI32" s="13">
        <f t="shared" si="46"/>
        <v>33.75</v>
      </c>
      <c r="AJ32" s="13">
        <f t="shared" si="46"/>
        <v>33.75</v>
      </c>
      <c r="AK32" s="13">
        <f t="shared" si="46"/>
        <v>33.75</v>
      </c>
      <c r="AL32" s="13">
        <f t="shared" si="46"/>
        <v>33.75</v>
      </c>
      <c r="AM32" s="13">
        <f t="shared" si="46"/>
        <v>33.75</v>
      </c>
      <c r="AN32" s="13">
        <f t="shared" si="46"/>
        <v>33.75</v>
      </c>
      <c r="AO32" s="52">
        <f t="shared" si="34"/>
        <v>405</v>
      </c>
    </row>
    <row r="33" spans="2:41" x14ac:dyDescent="0.35">
      <c r="B33" s="26" t="s">
        <v>13</v>
      </c>
      <c r="C33" s="15"/>
      <c r="D33" s="21">
        <f t="shared" ref="D33:M33" si="47">SUM(D24:D32)</f>
        <v>38.239999999999995</v>
      </c>
      <c r="E33" s="21">
        <f t="shared" si="47"/>
        <v>86.2</v>
      </c>
      <c r="F33" s="21">
        <f t="shared" si="47"/>
        <v>121.28999999999999</v>
      </c>
      <c r="G33" s="21">
        <f t="shared" si="47"/>
        <v>534.45999999999981</v>
      </c>
      <c r="H33" s="21">
        <f t="shared" si="47"/>
        <v>0</v>
      </c>
      <c r="I33" s="21">
        <f t="shared" si="47"/>
        <v>1144.5</v>
      </c>
      <c r="J33" s="21">
        <f t="shared" si="47"/>
        <v>249.5</v>
      </c>
      <c r="K33" s="21">
        <f t="shared" si="47"/>
        <v>245.5</v>
      </c>
      <c r="L33" s="21">
        <f t="shared" si="47"/>
        <v>241.5</v>
      </c>
      <c r="M33" s="21">
        <f t="shared" si="47"/>
        <v>2661.1899999999996</v>
      </c>
      <c r="N33" s="10"/>
      <c r="O33" s="21">
        <f t="shared" ref="O33:Z33" si="48">SUM(O24:O32)</f>
        <v>237.5</v>
      </c>
      <c r="P33" s="21">
        <f t="shared" si="48"/>
        <v>233.5</v>
      </c>
      <c r="Q33" s="21">
        <f t="shared" si="48"/>
        <v>229.5</v>
      </c>
      <c r="R33" s="21">
        <f t="shared" si="48"/>
        <v>249.5</v>
      </c>
      <c r="S33" s="21">
        <f t="shared" si="48"/>
        <v>245.5</v>
      </c>
      <c r="T33" s="21">
        <f t="shared" si="48"/>
        <v>1441.46</v>
      </c>
      <c r="U33" s="21">
        <f t="shared" si="48"/>
        <v>237.5</v>
      </c>
      <c r="V33" s="21">
        <f t="shared" si="48"/>
        <v>233.5</v>
      </c>
      <c r="W33" s="21">
        <f t="shared" si="48"/>
        <v>229.5</v>
      </c>
      <c r="X33" s="21">
        <f t="shared" si="48"/>
        <v>225.5</v>
      </c>
      <c r="Y33" s="21">
        <f t="shared" si="48"/>
        <v>221.5</v>
      </c>
      <c r="Z33" s="21">
        <f t="shared" si="48"/>
        <v>217.5</v>
      </c>
      <c r="AA33" s="21">
        <f t="shared" si="33"/>
        <v>4001.96</v>
      </c>
      <c r="AB33" s="10"/>
      <c r="AC33" s="21">
        <f t="shared" ref="AC33:AN33" si="49">SUM(AC24:AC32)</f>
        <v>1994.5</v>
      </c>
      <c r="AD33" s="21">
        <f t="shared" si="49"/>
        <v>370</v>
      </c>
      <c r="AE33" s="21">
        <f t="shared" si="49"/>
        <v>365.5</v>
      </c>
      <c r="AF33" s="21">
        <f t="shared" si="49"/>
        <v>361</v>
      </c>
      <c r="AG33" s="21">
        <f t="shared" si="49"/>
        <v>356.5</v>
      </c>
      <c r="AH33" s="21">
        <f t="shared" si="49"/>
        <v>2151.94</v>
      </c>
      <c r="AI33" s="21">
        <f t="shared" si="49"/>
        <v>347.5</v>
      </c>
      <c r="AJ33" s="21">
        <f t="shared" si="49"/>
        <v>343</v>
      </c>
      <c r="AK33" s="21">
        <f t="shared" si="49"/>
        <v>338.5</v>
      </c>
      <c r="AL33" s="21">
        <f t="shared" si="49"/>
        <v>334</v>
      </c>
      <c r="AM33" s="21">
        <f t="shared" si="49"/>
        <v>329.5</v>
      </c>
      <c r="AN33" s="21">
        <f t="shared" si="49"/>
        <v>325</v>
      </c>
      <c r="AO33" s="21">
        <f t="shared" si="34"/>
        <v>7616.9400000000005</v>
      </c>
    </row>
    <row r="34" spans="2:41" x14ac:dyDescent="0.35">
      <c r="B34" s="17"/>
      <c r="D34" s="10"/>
      <c r="E34" s="10"/>
      <c r="F34" s="10"/>
      <c r="G34" s="18"/>
      <c r="H34" s="18"/>
      <c r="I34" s="18"/>
      <c r="J34" s="18"/>
      <c r="K34" s="18"/>
      <c r="L34" s="18"/>
      <c r="M34" s="18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47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47"/>
    </row>
    <row r="35" spans="2:41" x14ac:dyDescent="0.35">
      <c r="B35" s="3" t="s">
        <v>11</v>
      </c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47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47"/>
    </row>
    <row r="36" spans="2:41" x14ac:dyDescent="0.35">
      <c r="B36" s="4" t="s">
        <v>24</v>
      </c>
      <c r="D36" s="10"/>
      <c r="E36" s="10"/>
      <c r="F36" s="10"/>
      <c r="G36" s="10"/>
      <c r="H36" s="37"/>
      <c r="I36" s="37"/>
      <c r="J36" s="37"/>
      <c r="K36" s="37"/>
      <c r="L36" s="38"/>
      <c r="M36" s="11">
        <f>SUM(D36:L36)</f>
        <v>0</v>
      </c>
      <c r="N36" s="10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52">
        <f t="shared" si="33"/>
        <v>0</v>
      </c>
      <c r="AB36" s="10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52">
        <f t="shared" ref="AO36:AO46" si="50">SUM(AC36:AN36)</f>
        <v>0</v>
      </c>
    </row>
    <row r="37" spans="2:41" x14ac:dyDescent="0.35">
      <c r="B37" s="4" t="s">
        <v>1</v>
      </c>
      <c r="D37" s="10"/>
      <c r="E37" s="9">
        <f>15+15</f>
        <v>30</v>
      </c>
      <c r="F37" s="9">
        <f>25+15</f>
        <v>40</v>
      </c>
      <c r="G37" s="9">
        <f>15+25</f>
        <v>40</v>
      </c>
      <c r="H37" s="12">
        <v>25</v>
      </c>
      <c r="I37" s="13">
        <f>H37</f>
        <v>25</v>
      </c>
      <c r="J37" s="13">
        <f t="shared" ref="J37:L37" si="51">I37</f>
        <v>25</v>
      </c>
      <c r="K37" s="13">
        <f t="shared" si="51"/>
        <v>25</v>
      </c>
      <c r="L37" s="13">
        <f t="shared" si="51"/>
        <v>25</v>
      </c>
      <c r="M37" s="11">
        <f>SUM(D37:L37)</f>
        <v>235</v>
      </c>
      <c r="N37" s="10"/>
      <c r="O37" s="12">
        <v>30</v>
      </c>
      <c r="P37" s="14">
        <f>O37</f>
        <v>30</v>
      </c>
      <c r="Q37" s="14">
        <f t="shared" ref="Q37:Z37" si="52">P37</f>
        <v>30</v>
      </c>
      <c r="R37" s="14">
        <f t="shared" si="52"/>
        <v>30</v>
      </c>
      <c r="S37" s="14">
        <f t="shared" si="52"/>
        <v>30</v>
      </c>
      <c r="T37" s="14">
        <f t="shared" si="52"/>
        <v>30</v>
      </c>
      <c r="U37" s="14">
        <f t="shared" si="52"/>
        <v>30</v>
      </c>
      <c r="V37" s="14">
        <f t="shared" si="52"/>
        <v>30</v>
      </c>
      <c r="W37" s="14">
        <f t="shared" si="52"/>
        <v>30</v>
      </c>
      <c r="X37" s="14">
        <f t="shared" si="52"/>
        <v>30</v>
      </c>
      <c r="Y37" s="14">
        <f t="shared" si="52"/>
        <v>30</v>
      </c>
      <c r="Z37" s="14">
        <f t="shared" si="52"/>
        <v>30</v>
      </c>
      <c r="AA37" s="52">
        <f t="shared" si="33"/>
        <v>360</v>
      </c>
      <c r="AB37" s="10"/>
      <c r="AC37" s="25">
        <f>Z37*(1+50%)</f>
        <v>45</v>
      </c>
      <c r="AD37" s="14">
        <f>AC37</f>
        <v>45</v>
      </c>
      <c r="AE37" s="14">
        <f t="shared" ref="AE37:AN37" si="53">AD37</f>
        <v>45</v>
      </c>
      <c r="AF37" s="14">
        <f t="shared" si="53"/>
        <v>45</v>
      </c>
      <c r="AG37" s="14">
        <f t="shared" si="53"/>
        <v>45</v>
      </c>
      <c r="AH37" s="14">
        <f t="shared" si="53"/>
        <v>45</v>
      </c>
      <c r="AI37" s="14">
        <f t="shared" si="53"/>
        <v>45</v>
      </c>
      <c r="AJ37" s="14">
        <f t="shared" si="53"/>
        <v>45</v>
      </c>
      <c r="AK37" s="14">
        <f t="shared" si="53"/>
        <v>45</v>
      </c>
      <c r="AL37" s="14">
        <f t="shared" si="53"/>
        <v>45</v>
      </c>
      <c r="AM37" s="14">
        <f t="shared" si="53"/>
        <v>45</v>
      </c>
      <c r="AN37" s="14">
        <f t="shared" si="53"/>
        <v>45</v>
      </c>
      <c r="AO37" s="52">
        <f t="shared" si="50"/>
        <v>540</v>
      </c>
    </row>
    <row r="38" spans="2:41" x14ac:dyDescent="0.35">
      <c r="B38" s="4" t="s">
        <v>6</v>
      </c>
      <c r="D38" s="10"/>
      <c r="E38" s="9">
        <v>17.96</v>
      </c>
      <c r="F38" s="10"/>
      <c r="G38" s="8"/>
      <c r="H38" s="12"/>
      <c r="I38" s="13"/>
      <c r="J38" s="13"/>
      <c r="K38" s="13"/>
      <c r="L38" s="13"/>
      <c r="M38" s="11">
        <f>SUM(D38:L38)</f>
        <v>17.96</v>
      </c>
      <c r="N38" s="10"/>
      <c r="O38" s="35"/>
      <c r="P38" s="35"/>
      <c r="Q38" s="35"/>
      <c r="R38" s="35"/>
      <c r="S38" s="12">
        <v>17.96</v>
      </c>
      <c r="T38" s="35"/>
      <c r="U38" s="35"/>
      <c r="V38" s="35"/>
      <c r="W38" s="35"/>
      <c r="X38" s="35"/>
      <c r="Y38" s="35"/>
      <c r="Z38" s="35"/>
      <c r="AA38" s="52">
        <f t="shared" si="33"/>
        <v>17.96</v>
      </c>
      <c r="AB38" s="10"/>
      <c r="AC38" s="35"/>
      <c r="AD38" s="35"/>
      <c r="AE38" s="35"/>
      <c r="AF38" s="35"/>
      <c r="AG38" s="12">
        <v>25</v>
      </c>
      <c r="AH38" s="35"/>
      <c r="AI38" s="35"/>
      <c r="AJ38" s="35"/>
      <c r="AK38" s="35"/>
      <c r="AL38" s="35"/>
      <c r="AM38" s="35"/>
      <c r="AN38" s="35"/>
      <c r="AO38" s="52">
        <f t="shared" si="50"/>
        <v>25</v>
      </c>
    </row>
    <row r="39" spans="2:41" x14ac:dyDescent="0.35">
      <c r="B39" s="4" t="s">
        <v>2</v>
      </c>
      <c r="D39" s="10"/>
      <c r="E39" s="10"/>
      <c r="F39" s="10"/>
      <c r="G39" s="6">
        <f>44.45+90.7+18.18+13.32+45.5+43.91+43.93+17.76+17.58</f>
        <v>335.33</v>
      </c>
      <c r="H39" s="12">
        <v>20</v>
      </c>
      <c r="I39" s="13">
        <f>H39</f>
        <v>20</v>
      </c>
      <c r="J39" s="13">
        <f>I39</f>
        <v>20</v>
      </c>
      <c r="K39" s="13">
        <f t="shared" ref="K39:L39" si="54">J39</f>
        <v>20</v>
      </c>
      <c r="L39" s="13">
        <f t="shared" si="54"/>
        <v>20</v>
      </c>
      <c r="M39" s="11">
        <f>SUM(D39:L39)</f>
        <v>435.33</v>
      </c>
      <c r="N39" s="10"/>
      <c r="O39" s="12">
        <v>50</v>
      </c>
      <c r="P39" s="13">
        <f t="shared" ref="P39:Z39" si="55">O39</f>
        <v>50</v>
      </c>
      <c r="Q39" s="13">
        <f t="shared" si="55"/>
        <v>50</v>
      </c>
      <c r="R39" s="13">
        <f t="shared" si="55"/>
        <v>50</v>
      </c>
      <c r="S39" s="13">
        <f t="shared" si="55"/>
        <v>50</v>
      </c>
      <c r="T39" s="13">
        <f t="shared" si="55"/>
        <v>50</v>
      </c>
      <c r="U39" s="13">
        <f t="shared" si="55"/>
        <v>50</v>
      </c>
      <c r="V39" s="13">
        <f t="shared" si="55"/>
        <v>50</v>
      </c>
      <c r="W39" s="13">
        <f t="shared" si="55"/>
        <v>50</v>
      </c>
      <c r="X39" s="13">
        <f t="shared" si="55"/>
        <v>50</v>
      </c>
      <c r="Y39" s="13">
        <f t="shared" si="55"/>
        <v>50</v>
      </c>
      <c r="Z39" s="13">
        <f t="shared" si="55"/>
        <v>50</v>
      </c>
      <c r="AA39" s="52">
        <f t="shared" si="33"/>
        <v>600</v>
      </c>
      <c r="AB39" s="10"/>
      <c r="AC39" s="25">
        <f>Z39*(1+50%)</f>
        <v>75</v>
      </c>
      <c r="AD39" s="14">
        <f>AC39</f>
        <v>75</v>
      </c>
      <c r="AE39" s="14">
        <f t="shared" ref="AE39:AN39" si="56">AD39</f>
        <v>75</v>
      </c>
      <c r="AF39" s="14">
        <f t="shared" si="56"/>
        <v>75</v>
      </c>
      <c r="AG39" s="14">
        <f t="shared" si="56"/>
        <v>75</v>
      </c>
      <c r="AH39" s="14">
        <f t="shared" si="56"/>
        <v>75</v>
      </c>
      <c r="AI39" s="14">
        <f t="shared" si="56"/>
        <v>75</v>
      </c>
      <c r="AJ39" s="14">
        <f t="shared" si="56"/>
        <v>75</v>
      </c>
      <c r="AK39" s="14">
        <f t="shared" si="56"/>
        <v>75</v>
      </c>
      <c r="AL39" s="14">
        <f t="shared" si="56"/>
        <v>75</v>
      </c>
      <c r="AM39" s="14">
        <f t="shared" si="56"/>
        <v>75</v>
      </c>
      <c r="AN39" s="14">
        <f t="shared" si="56"/>
        <v>75</v>
      </c>
      <c r="AO39" s="52">
        <f t="shared" si="50"/>
        <v>900</v>
      </c>
    </row>
    <row r="40" spans="2:41" x14ac:dyDescent="0.35">
      <c r="B40" s="4" t="s">
        <v>3</v>
      </c>
      <c r="D40" s="10"/>
      <c r="E40" s="10"/>
      <c r="F40" s="10"/>
      <c r="G40" s="6">
        <v>21.89</v>
      </c>
      <c r="H40" s="13"/>
      <c r="I40" s="13"/>
      <c r="J40" s="13"/>
      <c r="K40" s="13"/>
      <c r="L40" s="13"/>
      <c r="M40" s="11">
        <f>SUM(D40:L40)</f>
        <v>21.89</v>
      </c>
      <c r="N40" s="10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52">
        <f t="shared" si="33"/>
        <v>0</v>
      </c>
      <c r="AB40" s="10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52">
        <f t="shared" si="50"/>
        <v>0</v>
      </c>
    </row>
    <row r="41" spans="2:41" x14ac:dyDescent="0.35">
      <c r="B41" s="4" t="s">
        <v>8</v>
      </c>
      <c r="D41" s="10"/>
      <c r="E41" s="10"/>
      <c r="F41" s="10"/>
      <c r="G41" s="6">
        <v>99</v>
      </c>
      <c r="H41" s="13"/>
      <c r="I41" s="13"/>
      <c r="J41" s="13"/>
      <c r="K41" s="13"/>
      <c r="L41" s="13"/>
      <c r="M41" s="11">
        <f t="shared" ref="M41:M46" si="57">SUM(D41:L41)</f>
        <v>99</v>
      </c>
      <c r="N41" s="10"/>
      <c r="O41" s="35"/>
      <c r="P41" s="35"/>
      <c r="Q41" s="35"/>
      <c r="R41" s="35"/>
      <c r="S41" s="35"/>
      <c r="T41" s="35"/>
      <c r="U41" s="12">
        <v>99</v>
      </c>
      <c r="V41" s="35"/>
      <c r="W41" s="35"/>
      <c r="X41" s="35"/>
      <c r="Y41" s="35"/>
      <c r="Z41" s="35"/>
      <c r="AA41" s="52">
        <f t="shared" si="33"/>
        <v>99</v>
      </c>
      <c r="AB41" s="10"/>
      <c r="AC41" s="35"/>
      <c r="AD41" s="35"/>
      <c r="AE41" s="35"/>
      <c r="AF41" s="35"/>
      <c r="AG41" s="35"/>
      <c r="AH41" s="35"/>
      <c r="AI41" s="25">
        <f>U41*(1+50%)</f>
        <v>148.5</v>
      </c>
      <c r="AJ41" s="35"/>
      <c r="AK41" s="35"/>
      <c r="AL41" s="35"/>
      <c r="AM41" s="35"/>
      <c r="AN41" s="35"/>
      <c r="AO41" s="52">
        <f t="shared" si="50"/>
        <v>148.5</v>
      </c>
    </row>
    <row r="42" spans="2:41" x14ac:dyDescent="0.35">
      <c r="B42" s="4" t="s">
        <v>7</v>
      </c>
      <c r="D42" s="10"/>
      <c r="E42" s="10"/>
      <c r="F42" s="6">
        <v>43.05</v>
      </c>
      <c r="G42" s="6"/>
      <c r="H42" s="13"/>
      <c r="I42" s="13"/>
      <c r="J42" s="13"/>
      <c r="K42" s="13"/>
      <c r="L42" s="13"/>
      <c r="M42" s="11">
        <f t="shared" si="57"/>
        <v>43.05</v>
      </c>
      <c r="N42" s="10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52">
        <f t="shared" si="33"/>
        <v>0</v>
      </c>
      <c r="AB42" s="10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52">
        <f t="shared" si="50"/>
        <v>0</v>
      </c>
    </row>
    <row r="43" spans="2:41" x14ac:dyDescent="0.35">
      <c r="B43" s="4" t="s">
        <v>38</v>
      </c>
      <c r="D43" s="6">
        <v>21.99</v>
      </c>
      <c r="E43" s="6">
        <v>21.99</v>
      </c>
      <c r="F43" s="6">
        <v>21.99</v>
      </c>
      <c r="G43" s="6">
        <v>21.99</v>
      </c>
      <c r="H43" s="13">
        <f t="shared" ref="H43:L43" si="58">G43</f>
        <v>21.99</v>
      </c>
      <c r="I43" s="13">
        <f t="shared" si="58"/>
        <v>21.99</v>
      </c>
      <c r="J43" s="13">
        <f t="shared" si="58"/>
        <v>21.99</v>
      </c>
      <c r="K43" s="13">
        <f t="shared" si="58"/>
        <v>21.99</v>
      </c>
      <c r="L43" s="13">
        <f t="shared" si="58"/>
        <v>21.99</v>
      </c>
      <c r="M43" s="11">
        <f t="shared" si="57"/>
        <v>197.91000000000003</v>
      </c>
      <c r="N43" s="10"/>
      <c r="O43" s="12">
        <v>25</v>
      </c>
      <c r="P43" s="14">
        <f>O43</f>
        <v>25</v>
      </c>
      <c r="Q43" s="14">
        <f t="shared" ref="Q43:Z43" si="59">P43</f>
        <v>25</v>
      </c>
      <c r="R43" s="14">
        <f t="shared" si="59"/>
        <v>25</v>
      </c>
      <c r="S43" s="14">
        <f t="shared" si="59"/>
        <v>25</v>
      </c>
      <c r="T43" s="14">
        <f t="shared" si="59"/>
        <v>25</v>
      </c>
      <c r="U43" s="14">
        <f t="shared" si="59"/>
        <v>25</v>
      </c>
      <c r="V43" s="14">
        <f t="shared" si="59"/>
        <v>25</v>
      </c>
      <c r="W43" s="14">
        <f t="shared" si="59"/>
        <v>25</v>
      </c>
      <c r="X43" s="14">
        <f t="shared" si="59"/>
        <v>25</v>
      </c>
      <c r="Y43" s="14">
        <f t="shared" si="59"/>
        <v>25</v>
      </c>
      <c r="Z43" s="14">
        <f t="shared" si="59"/>
        <v>25</v>
      </c>
      <c r="AA43" s="52">
        <f t="shared" si="33"/>
        <v>300</v>
      </c>
      <c r="AB43" s="10"/>
      <c r="AC43" s="25">
        <f>Z43*(1+50%)</f>
        <v>37.5</v>
      </c>
      <c r="AD43" s="14">
        <f>AC43</f>
        <v>37.5</v>
      </c>
      <c r="AE43" s="14">
        <f t="shared" ref="AE43:AN45" si="60">AD43</f>
        <v>37.5</v>
      </c>
      <c r="AF43" s="14">
        <f t="shared" si="60"/>
        <v>37.5</v>
      </c>
      <c r="AG43" s="14">
        <f t="shared" si="60"/>
        <v>37.5</v>
      </c>
      <c r="AH43" s="14">
        <f t="shared" si="60"/>
        <v>37.5</v>
      </c>
      <c r="AI43" s="14">
        <f t="shared" si="60"/>
        <v>37.5</v>
      </c>
      <c r="AJ43" s="14">
        <f t="shared" si="60"/>
        <v>37.5</v>
      </c>
      <c r="AK43" s="14">
        <f t="shared" si="60"/>
        <v>37.5</v>
      </c>
      <c r="AL43" s="14">
        <f t="shared" si="60"/>
        <v>37.5</v>
      </c>
      <c r="AM43" s="14">
        <f t="shared" si="60"/>
        <v>37.5</v>
      </c>
      <c r="AN43" s="14">
        <f t="shared" si="60"/>
        <v>37.5</v>
      </c>
      <c r="AO43" s="52">
        <f t="shared" si="50"/>
        <v>450</v>
      </c>
    </row>
    <row r="44" spans="2:41" x14ac:dyDescent="0.35">
      <c r="B44" s="4" t="s">
        <v>9</v>
      </c>
      <c r="D44" s="6">
        <f>8+(99/12)</f>
        <v>16.25</v>
      </c>
      <c r="E44" s="7">
        <f>D44</f>
        <v>16.25</v>
      </c>
      <c r="F44" s="7">
        <f t="shared" ref="F44:J45" si="61">E44</f>
        <v>16.25</v>
      </c>
      <c r="G44" s="7">
        <f t="shared" si="61"/>
        <v>16.25</v>
      </c>
      <c r="H44" s="14">
        <f t="shared" si="61"/>
        <v>16.25</v>
      </c>
      <c r="I44" s="14">
        <f t="shared" si="61"/>
        <v>16.25</v>
      </c>
      <c r="J44" s="14">
        <f t="shared" si="61"/>
        <v>16.25</v>
      </c>
      <c r="K44" s="12">
        <f>99+8</f>
        <v>107</v>
      </c>
      <c r="L44" s="12">
        <v>8</v>
      </c>
      <c r="M44" s="11">
        <f t="shared" si="57"/>
        <v>228.75</v>
      </c>
      <c r="N44" s="10"/>
      <c r="O44" s="12">
        <v>8</v>
      </c>
      <c r="P44" s="12">
        <v>8</v>
      </c>
      <c r="Q44" s="12">
        <v>8</v>
      </c>
      <c r="R44" s="12">
        <v>8</v>
      </c>
      <c r="S44" s="12">
        <v>8</v>
      </c>
      <c r="T44" s="12">
        <v>8</v>
      </c>
      <c r="U44" s="12">
        <v>8</v>
      </c>
      <c r="V44" s="12">
        <v>8</v>
      </c>
      <c r="W44" s="12">
        <v>8</v>
      </c>
      <c r="X44" s="12">
        <v>8</v>
      </c>
      <c r="Y44" s="12">
        <f>99+8</f>
        <v>107</v>
      </c>
      <c r="Z44" s="12">
        <v>8</v>
      </c>
      <c r="AA44" s="52">
        <f t="shared" si="33"/>
        <v>195</v>
      </c>
      <c r="AB44" s="10"/>
      <c r="AC44" s="25">
        <f>Z44*(1+50%)</f>
        <v>12</v>
      </c>
      <c r="AD44" s="34">
        <f>AC44</f>
        <v>12</v>
      </c>
      <c r="AE44" s="34">
        <f t="shared" ref="AE44:AL44" si="62">AD44</f>
        <v>12</v>
      </c>
      <c r="AF44" s="34">
        <f t="shared" si="62"/>
        <v>12</v>
      </c>
      <c r="AG44" s="34">
        <f t="shared" si="62"/>
        <v>12</v>
      </c>
      <c r="AH44" s="34">
        <f t="shared" si="62"/>
        <v>12</v>
      </c>
      <c r="AI44" s="34">
        <f t="shared" si="62"/>
        <v>12</v>
      </c>
      <c r="AJ44" s="34">
        <f t="shared" si="62"/>
        <v>12</v>
      </c>
      <c r="AK44" s="34">
        <f t="shared" si="62"/>
        <v>12</v>
      </c>
      <c r="AL44" s="34">
        <f t="shared" si="62"/>
        <v>12</v>
      </c>
      <c r="AM44" s="12">
        <f>(120+10)+(1+50%)</f>
        <v>131.5</v>
      </c>
      <c r="AN44" s="34">
        <f>AL44</f>
        <v>12</v>
      </c>
      <c r="AO44" s="52">
        <f t="shared" si="50"/>
        <v>263.5</v>
      </c>
    </row>
    <row r="45" spans="2:41" x14ac:dyDescent="0.35">
      <c r="B45" s="5" t="s">
        <v>28</v>
      </c>
      <c r="D45" s="6"/>
      <c r="E45" s="7"/>
      <c r="F45" s="7"/>
      <c r="G45" s="7"/>
      <c r="H45" s="12"/>
      <c r="I45" s="12">
        <v>18</v>
      </c>
      <c r="J45" s="14">
        <f t="shared" si="61"/>
        <v>18</v>
      </c>
      <c r="K45" s="14">
        <f t="shared" ref="K45:L45" si="63">J45</f>
        <v>18</v>
      </c>
      <c r="L45" s="14">
        <f t="shared" si="63"/>
        <v>18</v>
      </c>
      <c r="M45" s="11">
        <f t="shared" si="57"/>
        <v>72</v>
      </c>
      <c r="N45" s="10"/>
      <c r="O45" s="12">
        <v>18</v>
      </c>
      <c r="P45" s="14">
        <f t="shared" ref="P45" si="64">O45</f>
        <v>18</v>
      </c>
      <c r="Q45" s="14">
        <f t="shared" ref="Q45:Z46" si="65">P45</f>
        <v>18</v>
      </c>
      <c r="R45" s="14">
        <f t="shared" ref="R45" si="66">Q45</f>
        <v>18</v>
      </c>
      <c r="S45" s="14">
        <f t="shared" ref="S45" si="67">R45</f>
        <v>18</v>
      </c>
      <c r="T45" s="14">
        <f t="shared" ref="T45" si="68">S45</f>
        <v>18</v>
      </c>
      <c r="U45" s="14">
        <f t="shared" ref="U45" si="69">T45</f>
        <v>18</v>
      </c>
      <c r="V45" s="14">
        <f t="shared" ref="V45" si="70">U45</f>
        <v>18</v>
      </c>
      <c r="W45" s="14">
        <f t="shared" ref="W45" si="71">V45</f>
        <v>18</v>
      </c>
      <c r="X45" s="14">
        <f t="shared" ref="X45" si="72">W45</f>
        <v>18</v>
      </c>
      <c r="Y45" s="14">
        <f t="shared" ref="Y45" si="73">X45</f>
        <v>18</v>
      </c>
      <c r="Z45" s="14">
        <f t="shared" ref="Z45" si="74">Y45</f>
        <v>18</v>
      </c>
      <c r="AA45" s="52">
        <f t="shared" si="33"/>
        <v>216</v>
      </c>
      <c r="AB45" s="10"/>
      <c r="AC45" s="25">
        <f>Z45*(1+50%)</f>
        <v>27</v>
      </c>
      <c r="AD45" s="14">
        <f>AC45</f>
        <v>27</v>
      </c>
      <c r="AE45" s="14">
        <f t="shared" si="60"/>
        <v>27</v>
      </c>
      <c r="AF45" s="14">
        <f t="shared" si="60"/>
        <v>27</v>
      </c>
      <c r="AG45" s="14">
        <f t="shared" si="60"/>
        <v>27</v>
      </c>
      <c r="AH45" s="14">
        <f t="shared" si="60"/>
        <v>27</v>
      </c>
      <c r="AI45" s="14">
        <f t="shared" si="60"/>
        <v>27</v>
      </c>
      <c r="AJ45" s="14">
        <f t="shared" si="60"/>
        <v>27</v>
      </c>
      <c r="AK45" s="14">
        <f t="shared" si="60"/>
        <v>27</v>
      </c>
      <c r="AL45" s="14">
        <f t="shared" si="60"/>
        <v>27</v>
      </c>
      <c r="AM45" s="14">
        <f t="shared" si="60"/>
        <v>27</v>
      </c>
      <c r="AN45" s="14">
        <f t="shared" si="60"/>
        <v>27</v>
      </c>
      <c r="AO45" s="52">
        <f t="shared" si="50"/>
        <v>324</v>
      </c>
    </row>
    <row r="46" spans="2:41" x14ac:dyDescent="0.35">
      <c r="B46" s="5" t="s">
        <v>16</v>
      </c>
      <c r="D46" s="6"/>
      <c r="E46" s="7"/>
      <c r="F46" s="7"/>
      <c r="G46" s="7"/>
      <c r="H46" s="12"/>
      <c r="I46" s="69">
        <f>272.3/4</f>
        <v>68.075000000000003</v>
      </c>
      <c r="J46" s="14">
        <f>I46</f>
        <v>68.075000000000003</v>
      </c>
      <c r="K46" s="14">
        <f t="shared" ref="K46:L46" si="75">J46</f>
        <v>68.075000000000003</v>
      </c>
      <c r="L46" s="14">
        <f t="shared" si="75"/>
        <v>68.075000000000003</v>
      </c>
      <c r="M46" s="11">
        <f t="shared" si="57"/>
        <v>272.3</v>
      </c>
      <c r="N46" s="10"/>
      <c r="O46" s="69"/>
      <c r="P46" s="14">
        <f>O46</f>
        <v>0</v>
      </c>
      <c r="Q46" s="14">
        <f t="shared" si="65"/>
        <v>0</v>
      </c>
      <c r="R46" s="14">
        <f t="shared" si="65"/>
        <v>0</v>
      </c>
      <c r="S46" s="14">
        <f t="shared" si="65"/>
        <v>0</v>
      </c>
      <c r="T46" s="14">
        <f t="shared" si="65"/>
        <v>0</v>
      </c>
      <c r="U46" s="14">
        <f t="shared" si="65"/>
        <v>0</v>
      </c>
      <c r="V46" s="14">
        <f t="shared" si="65"/>
        <v>0</v>
      </c>
      <c r="W46" s="14">
        <f t="shared" si="65"/>
        <v>0</v>
      </c>
      <c r="X46" s="14">
        <f t="shared" si="65"/>
        <v>0</v>
      </c>
      <c r="Y46" s="14">
        <f t="shared" si="65"/>
        <v>0</v>
      </c>
      <c r="Z46" s="14">
        <f t="shared" si="65"/>
        <v>0</v>
      </c>
      <c r="AA46" s="52">
        <f t="shared" si="33"/>
        <v>0</v>
      </c>
      <c r="AB46" s="10"/>
      <c r="AC46" s="69">
        <f>1644.94/12</f>
        <v>137.07833333333335</v>
      </c>
      <c r="AD46" s="14">
        <f>AC46</f>
        <v>137.07833333333335</v>
      </c>
      <c r="AE46" s="14">
        <f t="shared" ref="AE46:AN46" si="76">AD46</f>
        <v>137.07833333333335</v>
      </c>
      <c r="AF46" s="14">
        <f t="shared" si="76"/>
        <v>137.07833333333335</v>
      </c>
      <c r="AG46" s="14">
        <f t="shared" si="76"/>
        <v>137.07833333333335</v>
      </c>
      <c r="AH46" s="14">
        <f t="shared" si="76"/>
        <v>137.07833333333335</v>
      </c>
      <c r="AI46" s="14">
        <f t="shared" si="76"/>
        <v>137.07833333333335</v>
      </c>
      <c r="AJ46" s="14">
        <f t="shared" si="76"/>
        <v>137.07833333333335</v>
      </c>
      <c r="AK46" s="14">
        <f t="shared" si="76"/>
        <v>137.07833333333335</v>
      </c>
      <c r="AL46" s="14">
        <f t="shared" si="76"/>
        <v>137.07833333333335</v>
      </c>
      <c r="AM46" s="14">
        <f t="shared" si="76"/>
        <v>137.07833333333335</v>
      </c>
      <c r="AN46" s="14">
        <f t="shared" si="76"/>
        <v>137.07833333333335</v>
      </c>
      <c r="AO46" s="52">
        <f t="shared" si="50"/>
        <v>1644.9400000000003</v>
      </c>
    </row>
    <row r="47" spans="2:41" x14ac:dyDescent="0.35">
      <c r="B47" s="4" t="s">
        <v>5</v>
      </c>
      <c r="D47" s="10"/>
      <c r="E47" s="10"/>
      <c r="F47" s="10"/>
      <c r="G47" s="8"/>
      <c r="H47" s="12"/>
      <c r="I47" s="12">
        <f>150*(1+23%)</f>
        <v>184.5</v>
      </c>
      <c r="J47" s="13">
        <f t="shared" ref="J47:L47" si="77">I47</f>
        <v>184.5</v>
      </c>
      <c r="K47" s="13">
        <f t="shared" si="77"/>
        <v>184.5</v>
      </c>
      <c r="L47" s="13">
        <f t="shared" si="77"/>
        <v>184.5</v>
      </c>
      <c r="M47" s="11">
        <f t="shared" ref="M47" si="78">SUM(D47:L47)</f>
        <v>738</v>
      </c>
      <c r="N47" s="10"/>
      <c r="O47" s="12">
        <f>150*(1+23%)</f>
        <v>184.5</v>
      </c>
      <c r="P47" s="13">
        <f t="shared" ref="P47" si="79">O47</f>
        <v>184.5</v>
      </c>
      <c r="Q47" s="13">
        <f t="shared" ref="Q47" si="80">P47</f>
        <v>184.5</v>
      </c>
      <c r="R47" s="13">
        <f t="shared" ref="R47" si="81">Q47</f>
        <v>184.5</v>
      </c>
      <c r="S47" s="13">
        <f t="shared" ref="S47" si="82">R47</f>
        <v>184.5</v>
      </c>
      <c r="T47" s="13">
        <f t="shared" ref="T47" si="83">S47</f>
        <v>184.5</v>
      </c>
      <c r="U47" s="13">
        <f t="shared" ref="U47" si="84">T47</f>
        <v>184.5</v>
      </c>
      <c r="V47" s="13">
        <f t="shared" ref="V47" si="85">U47</f>
        <v>184.5</v>
      </c>
      <c r="W47" s="13">
        <f t="shared" ref="W47" si="86">V47</f>
        <v>184.5</v>
      </c>
      <c r="X47" s="13">
        <f t="shared" ref="X47" si="87">W47</f>
        <v>184.5</v>
      </c>
      <c r="Y47" s="13">
        <f t="shared" ref="Y47" si="88">X47</f>
        <v>184.5</v>
      </c>
      <c r="Z47" s="13">
        <f t="shared" ref="Z47" si="89">Y47</f>
        <v>184.5</v>
      </c>
      <c r="AA47" s="52">
        <f>SUM(O47:Z47)</f>
        <v>2214</v>
      </c>
      <c r="AB47" s="10"/>
      <c r="AC47" s="25">
        <f>Z47*(1+50%)</f>
        <v>276.75</v>
      </c>
      <c r="AD47" s="13">
        <f t="shared" ref="AD47" si="90">AC47</f>
        <v>276.75</v>
      </c>
      <c r="AE47" s="13">
        <f t="shared" ref="AE47" si="91">AD47</f>
        <v>276.75</v>
      </c>
      <c r="AF47" s="13">
        <f t="shared" ref="AF47" si="92">AE47</f>
        <v>276.75</v>
      </c>
      <c r="AG47" s="13">
        <f t="shared" ref="AG47" si="93">AF47</f>
        <v>276.75</v>
      </c>
      <c r="AH47" s="13">
        <f t="shared" ref="AH47" si="94">AG47</f>
        <v>276.75</v>
      </c>
      <c r="AI47" s="13">
        <f t="shared" ref="AI47" si="95">AH47</f>
        <v>276.75</v>
      </c>
      <c r="AJ47" s="13">
        <f t="shared" ref="AJ47" si="96">AI47</f>
        <v>276.75</v>
      </c>
      <c r="AK47" s="13">
        <f t="shared" ref="AK47" si="97">AJ47</f>
        <v>276.75</v>
      </c>
      <c r="AL47" s="13">
        <f t="shared" ref="AL47" si="98">AK47</f>
        <v>276.75</v>
      </c>
      <c r="AM47" s="13">
        <f t="shared" ref="AM47" si="99">AL47</f>
        <v>276.75</v>
      </c>
      <c r="AN47" s="13">
        <f t="shared" ref="AN47" si="100">AM47</f>
        <v>276.75</v>
      </c>
      <c r="AO47" s="52">
        <f>SUM(AC47:AN47)</f>
        <v>3321</v>
      </c>
    </row>
    <row r="48" spans="2:41" x14ac:dyDescent="0.35">
      <c r="B48" s="4" t="s">
        <v>4</v>
      </c>
      <c r="D48" s="10"/>
      <c r="E48" s="10"/>
      <c r="F48" s="10"/>
      <c r="G48" s="8"/>
      <c r="H48" s="12"/>
      <c r="I48" s="12">
        <v>300</v>
      </c>
      <c r="J48" s="13"/>
      <c r="K48" s="13"/>
      <c r="L48" s="13"/>
      <c r="M48" s="11">
        <f>SUM(D48:L48)</f>
        <v>300</v>
      </c>
      <c r="N48" s="10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52">
        <f>SUM(O48:Z48)</f>
        <v>0</v>
      </c>
      <c r="AB48" s="10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52">
        <f>SUM(AC48:AN48)</f>
        <v>0</v>
      </c>
    </row>
    <row r="49" spans="2:41" x14ac:dyDescent="0.35">
      <c r="B49" s="26" t="s">
        <v>14</v>
      </c>
      <c r="C49" s="15"/>
      <c r="D49" s="16">
        <f t="shared" ref="D49:M49" si="101">SUM(D36:D48)</f>
        <v>38.239999999999995</v>
      </c>
      <c r="E49" s="16">
        <f t="shared" si="101"/>
        <v>86.2</v>
      </c>
      <c r="F49" s="16">
        <f t="shared" si="101"/>
        <v>121.28999999999999</v>
      </c>
      <c r="G49" s="16">
        <f t="shared" si="101"/>
        <v>534.45999999999992</v>
      </c>
      <c r="H49" s="16">
        <f t="shared" si="101"/>
        <v>83.24</v>
      </c>
      <c r="I49" s="16">
        <f t="shared" si="101"/>
        <v>653.81500000000005</v>
      </c>
      <c r="J49" s="16">
        <f t="shared" si="101"/>
        <v>353.815</v>
      </c>
      <c r="K49" s="16">
        <f t="shared" si="101"/>
        <v>444.565</v>
      </c>
      <c r="L49" s="16">
        <f t="shared" si="101"/>
        <v>345.565</v>
      </c>
      <c r="M49" s="20">
        <f t="shared" si="101"/>
        <v>2661.1899999999996</v>
      </c>
      <c r="N49" s="10"/>
      <c r="O49" s="20">
        <f t="shared" ref="O49:Z49" si="102">SUM(O36:O48)</f>
        <v>315.5</v>
      </c>
      <c r="P49" s="20">
        <f t="shared" si="102"/>
        <v>315.5</v>
      </c>
      <c r="Q49" s="20">
        <f t="shared" si="102"/>
        <v>315.5</v>
      </c>
      <c r="R49" s="20">
        <f t="shared" si="102"/>
        <v>315.5</v>
      </c>
      <c r="S49" s="20">
        <f t="shared" si="102"/>
        <v>333.46000000000004</v>
      </c>
      <c r="T49" s="20">
        <f t="shared" si="102"/>
        <v>315.5</v>
      </c>
      <c r="U49" s="20">
        <f t="shared" si="102"/>
        <v>414.5</v>
      </c>
      <c r="V49" s="20">
        <f t="shared" si="102"/>
        <v>315.5</v>
      </c>
      <c r="W49" s="20">
        <f t="shared" si="102"/>
        <v>315.5</v>
      </c>
      <c r="X49" s="20">
        <f t="shared" si="102"/>
        <v>315.5</v>
      </c>
      <c r="Y49" s="20">
        <f t="shared" si="102"/>
        <v>414.5</v>
      </c>
      <c r="Z49" s="20">
        <f t="shared" si="102"/>
        <v>315.5</v>
      </c>
      <c r="AA49" s="20">
        <f>SUM(O49:Z49)</f>
        <v>4001.96</v>
      </c>
      <c r="AB49" s="10"/>
      <c r="AC49" s="20">
        <f t="shared" ref="AC49:AN49" si="103">SUM(AC36:AC48)</f>
        <v>610.32833333333338</v>
      </c>
      <c r="AD49" s="20">
        <f t="shared" si="103"/>
        <v>610.32833333333338</v>
      </c>
      <c r="AE49" s="20">
        <f t="shared" si="103"/>
        <v>610.32833333333338</v>
      </c>
      <c r="AF49" s="20">
        <f t="shared" si="103"/>
        <v>610.32833333333338</v>
      </c>
      <c r="AG49" s="20">
        <f t="shared" si="103"/>
        <v>635.32833333333338</v>
      </c>
      <c r="AH49" s="20">
        <f t="shared" si="103"/>
        <v>610.32833333333338</v>
      </c>
      <c r="AI49" s="20">
        <f t="shared" si="103"/>
        <v>758.82833333333338</v>
      </c>
      <c r="AJ49" s="20">
        <f t="shared" si="103"/>
        <v>610.32833333333338</v>
      </c>
      <c r="AK49" s="20">
        <f t="shared" si="103"/>
        <v>610.32833333333338</v>
      </c>
      <c r="AL49" s="20">
        <f t="shared" si="103"/>
        <v>610.32833333333338</v>
      </c>
      <c r="AM49" s="20">
        <f t="shared" si="103"/>
        <v>729.82833333333338</v>
      </c>
      <c r="AN49" s="20">
        <f t="shared" si="103"/>
        <v>610.32833333333338</v>
      </c>
      <c r="AO49" s="20">
        <f>SUM(AC49:AN49)</f>
        <v>7616.9399999999987</v>
      </c>
    </row>
    <row r="50" spans="2:41" x14ac:dyDescent="0.35">
      <c r="B50" s="4"/>
      <c r="D50" s="10"/>
      <c r="E50" s="10"/>
      <c r="F50" s="10"/>
      <c r="G50" s="8"/>
      <c r="H50" s="8"/>
      <c r="I50" s="8"/>
      <c r="J50" s="8"/>
      <c r="K50" s="8"/>
      <c r="L50" s="8"/>
      <c r="M50" s="8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</row>
    <row r="51" spans="2:41" ht="15" thickBot="1" x14ac:dyDescent="0.4">
      <c r="B51" s="56" t="s">
        <v>36</v>
      </c>
      <c r="C51" s="57"/>
      <c r="D51" s="58">
        <f t="shared" ref="D51:M51" si="104">D33-D49</f>
        <v>0</v>
      </c>
      <c r="E51" s="58">
        <f t="shared" si="104"/>
        <v>0</v>
      </c>
      <c r="F51" s="58">
        <f t="shared" si="104"/>
        <v>0</v>
      </c>
      <c r="G51" s="58">
        <f t="shared" si="104"/>
        <v>0</v>
      </c>
      <c r="H51" s="58">
        <f t="shared" si="104"/>
        <v>-83.24</v>
      </c>
      <c r="I51" s="58">
        <f t="shared" si="104"/>
        <v>490.68499999999995</v>
      </c>
      <c r="J51" s="58">
        <f t="shared" si="104"/>
        <v>-104.315</v>
      </c>
      <c r="K51" s="58">
        <f t="shared" si="104"/>
        <v>-199.065</v>
      </c>
      <c r="L51" s="58">
        <f t="shared" si="104"/>
        <v>-104.065</v>
      </c>
      <c r="M51" s="59">
        <f t="shared" si="104"/>
        <v>0</v>
      </c>
      <c r="N51" s="10"/>
      <c r="O51" s="59">
        <f t="shared" ref="O51:Z51" si="105">O33-O49</f>
        <v>-78</v>
      </c>
      <c r="P51" s="59">
        <f t="shared" si="105"/>
        <v>-82</v>
      </c>
      <c r="Q51" s="59">
        <f t="shared" si="105"/>
        <v>-86</v>
      </c>
      <c r="R51" s="59">
        <f t="shared" si="105"/>
        <v>-66</v>
      </c>
      <c r="S51" s="59">
        <f t="shared" si="105"/>
        <v>-87.960000000000036</v>
      </c>
      <c r="T51" s="59">
        <f t="shared" si="105"/>
        <v>1125.96</v>
      </c>
      <c r="U51" s="59">
        <f t="shared" si="105"/>
        <v>-177</v>
      </c>
      <c r="V51" s="59">
        <f t="shared" si="105"/>
        <v>-82</v>
      </c>
      <c r="W51" s="59">
        <f t="shared" si="105"/>
        <v>-86</v>
      </c>
      <c r="X51" s="59">
        <f t="shared" si="105"/>
        <v>-90</v>
      </c>
      <c r="Y51" s="59">
        <f t="shared" si="105"/>
        <v>-193</v>
      </c>
      <c r="Z51" s="59">
        <f t="shared" si="105"/>
        <v>-98</v>
      </c>
      <c r="AA51" s="59">
        <f t="shared" si="33"/>
        <v>0</v>
      </c>
      <c r="AB51" s="10"/>
      <c r="AC51" s="59">
        <f t="shared" ref="AC51:AN51" si="106">AC33-AC49</f>
        <v>1384.1716666666666</v>
      </c>
      <c r="AD51" s="59">
        <f t="shared" si="106"/>
        <v>-240.32833333333338</v>
      </c>
      <c r="AE51" s="59">
        <f t="shared" si="106"/>
        <v>-244.82833333333338</v>
      </c>
      <c r="AF51" s="59">
        <f t="shared" si="106"/>
        <v>-249.32833333333338</v>
      </c>
      <c r="AG51" s="59">
        <f t="shared" si="106"/>
        <v>-278.82833333333338</v>
      </c>
      <c r="AH51" s="59">
        <f t="shared" si="106"/>
        <v>1541.6116666666667</v>
      </c>
      <c r="AI51" s="59">
        <f t="shared" si="106"/>
        <v>-411.32833333333338</v>
      </c>
      <c r="AJ51" s="59">
        <f t="shared" si="106"/>
        <v>-267.32833333333338</v>
      </c>
      <c r="AK51" s="59">
        <f t="shared" si="106"/>
        <v>-271.82833333333338</v>
      </c>
      <c r="AL51" s="59">
        <f t="shared" si="106"/>
        <v>-276.32833333333338</v>
      </c>
      <c r="AM51" s="59">
        <f t="shared" si="106"/>
        <v>-400.32833333333338</v>
      </c>
      <c r="AN51" s="59">
        <f t="shared" si="106"/>
        <v>-285.32833333333338</v>
      </c>
      <c r="AO51" s="59">
        <f t="shared" ref="AO51" si="107">SUM(AC51:AN51)</f>
        <v>-4.5474735088646412E-13</v>
      </c>
    </row>
    <row r="52" spans="2:41" ht="15" thickTop="1" x14ac:dyDescent="0.35">
      <c r="B52" s="27"/>
      <c r="D52" s="7"/>
      <c r="E52" s="7"/>
      <c r="F52" s="7"/>
      <c r="G52" s="7"/>
      <c r="H52" s="7"/>
      <c r="I52" s="7"/>
      <c r="J52" s="7"/>
      <c r="K52" s="7"/>
      <c r="L52" s="7"/>
      <c r="M52" s="52"/>
      <c r="N52" s="10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10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</row>
    <row r="53" spans="2:41" x14ac:dyDescent="0.35">
      <c r="B53" s="60" t="s">
        <v>41</v>
      </c>
      <c r="D53" s="7">
        <f>C55</f>
        <v>0</v>
      </c>
      <c r="E53" s="7">
        <f t="shared" ref="E53:L53" si="108">D55</f>
        <v>0</v>
      </c>
      <c r="F53" s="7">
        <f t="shared" si="108"/>
        <v>0</v>
      </c>
      <c r="G53" s="7">
        <f t="shared" si="108"/>
        <v>0</v>
      </c>
      <c r="H53" s="7">
        <f t="shared" si="108"/>
        <v>0</v>
      </c>
      <c r="I53" s="7">
        <f t="shared" si="108"/>
        <v>-83.24</v>
      </c>
      <c r="J53" s="7">
        <f t="shared" si="108"/>
        <v>407.44499999999994</v>
      </c>
      <c r="K53" s="7">
        <f t="shared" si="108"/>
        <v>303.12999999999994</v>
      </c>
      <c r="L53" s="7">
        <f t="shared" si="108"/>
        <v>104.06499999999994</v>
      </c>
      <c r="M53" s="7">
        <f>D53</f>
        <v>0</v>
      </c>
      <c r="N53" s="10"/>
      <c r="O53" s="7">
        <f>M55</f>
        <v>0</v>
      </c>
      <c r="P53" s="7">
        <f>O55</f>
        <v>-78</v>
      </c>
      <c r="Q53" s="7">
        <f t="shared" ref="Q53:Z53" si="109">P55</f>
        <v>-160</v>
      </c>
      <c r="R53" s="7">
        <f t="shared" si="109"/>
        <v>-246</v>
      </c>
      <c r="S53" s="7">
        <f t="shared" si="109"/>
        <v>-312</v>
      </c>
      <c r="T53" s="7">
        <f t="shared" si="109"/>
        <v>-399.96000000000004</v>
      </c>
      <c r="U53" s="7">
        <f t="shared" si="109"/>
        <v>726</v>
      </c>
      <c r="V53" s="7">
        <f t="shared" si="109"/>
        <v>549</v>
      </c>
      <c r="W53" s="7">
        <f t="shared" si="109"/>
        <v>467</v>
      </c>
      <c r="X53" s="7">
        <f t="shared" si="109"/>
        <v>381</v>
      </c>
      <c r="Y53" s="7">
        <f t="shared" si="109"/>
        <v>291</v>
      </c>
      <c r="Z53" s="7">
        <f t="shared" si="109"/>
        <v>98</v>
      </c>
      <c r="AA53" s="7">
        <f>O53</f>
        <v>0</v>
      </c>
      <c r="AB53" s="10"/>
      <c r="AC53" s="7">
        <f>AA55</f>
        <v>0</v>
      </c>
      <c r="AD53" s="7">
        <f>AC55</f>
        <v>1384.1716666666666</v>
      </c>
      <c r="AE53" s="7">
        <f t="shared" ref="AE53:AN53" si="110">AD55</f>
        <v>1143.8433333333332</v>
      </c>
      <c r="AF53" s="7">
        <f t="shared" si="110"/>
        <v>899.01499999999987</v>
      </c>
      <c r="AG53" s="7">
        <f t="shared" si="110"/>
        <v>649.6866666666665</v>
      </c>
      <c r="AH53" s="7">
        <f t="shared" si="110"/>
        <v>370.85833333333312</v>
      </c>
      <c r="AI53" s="7">
        <f t="shared" si="110"/>
        <v>1912.4699999999998</v>
      </c>
      <c r="AJ53" s="7">
        <f t="shared" si="110"/>
        <v>1501.1416666666664</v>
      </c>
      <c r="AK53" s="7">
        <f t="shared" si="110"/>
        <v>1233.813333333333</v>
      </c>
      <c r="AL53" s="7">
        <f t="shared" si="110"/>
        <v>961.98499999999967</v>
      </c>
      <c r="AM53" s="7">
        <f t="shared" si="110"/>
        <v>685.6566666666663</v>
      </c>
      <c r="AN53" s="7">
        <f t="shared" si="110"/>
        <v>285.32833333333292</v>
      </c>
      <c r="AO53" s="7">
        <f>AC53</f>
        <v>0</v>
      </c>
    </row>
    <row r="54" spans="2:41" x14ac:dyDescent="0.35">
      <c r="B54" s="4" t="s">
        <v>36</v>
      </c>
      <c r="D54" s="7">
        <f>D51</f>
        <v>0</v>
      </c>
      <c r="E54" s="7">
        <f t="shared" ref="E54:L54" si="111">E51</f>
        <v>0</v>
      </c>
      <c r="F54" s="7">
        <f t="shared" si="111"/>
        <v>0</v>
      </c>
      <c r="G54" s="7">
        <f t="shared" si="111"/>
        <v>0</v>
      </c>
      <c r="H54" s="7">
        <f t="shared" si="111"/>
        <v>-83.24</v>
      </c>
      <c r="I54" s="7">
        <f t="shared" si="111"/>
        <v>490.68499999999995</v>
      </c>
      <c r="J54" s="7">
        <f t="shared" si="111"/>
        <v>-104.315</v>
      </c>
      <c r="K54" s="7">
        <f t="shared" si="111"/>
        <v>-199.065</v>
      </c>
      <c r="L54" s="7">
        <f t="shared" si="111"/>
        <v>-104.065</v>
      </c>
      <c r="M54" s="8">
        <f t="shared" ref="M54" si="112">SUM(D54:L54)</f>
        <v>0</v>
      </c>
      <c r="N54" s="10"/>
      <c r="O54" s="7">
        <f t="shared" ref="O54:Z54" si="113">O51</f>
        <v>-78</v>
      </c>
      <c r="P54" s="7">
        <f t="shared" si="113"/>
        <v>-82</v>
      </c>
      <c r="Q54" s="7">
        <f t="shared" si="113"/>
        <v>-86</v>
      </c>
      <c r="R54" s="7">
        <f t="shared" si="113"/>
        <v>-66</v>
      </c>
      <c r="S54" s="7">
        <f t="shared" si="113"/>
        <v>-87.960000000000036</v>
      </c>
      <c r="T54" s="7">
        <f t="shared" si="113"/>
        <v>1125.96</v>
      </c>
      <c r="U54" s="7">
        <f t="shared" si="113"/>
        <v>-177</v>
      </c>
      <c r="V54" s="7">
        <f t="shared" si="113"/>
        <v>-82</v>
      </c>
      <c r="W54" s="7">
        <f t="shared" si="113"/>
        <v>-86</v>
      </c>
      <c r="X54" s="7">
        <f t="shared" si="113"/>
        <v>-90</v>
      </c>
      <c r="Y54" s="7">
        <f t="shared" si="113"/>
        <v>-193</v>
      </c>
      <c r="Z54" s="7">
        <f t="shared" si="113"/>
        <v>-98</v>
      </c>
      <c r="AA54" s="8">
        <f>SUM(O54:Z54)</f>
        <v>0</v>
      </c>
      <c r="AB54" s="10"/>
      <c r="AC54" s="7">
        <f t="shared" ref="AC54:AN54" si="114">AC51</f>
        <v>1384.1716666666666</v>
      </c>
      <c r="AD54" s="7">
        <f t="shared" si="114"/>
        <v>-240.32833333333338</v>
      </c>
      <c r="AE54" s="7">
        <f t="shared" si="114"/>
        <v>-244.82833333333338</v>
      </c>
      <c r="AF54" s="7">
        <f t="shared" si="114"/>
        <v>-249.32833333333338</v>
      </c>
      <c r="AG54" s="7">
        <f t="shared" si="114"/>
        <v>-278.82833333333338</v>
      </c>
      <c r="AH54" s="7">
        <f t="shared" si="114"/>
        <v>1541.6116666666667</v>
      </c>
      <c r="AI54" s="7">
        <f t="shared" si="114"/>
        <v>-411.32833333333338</v>
      </c>
      <c r="AJ54" s="7">
        <f t="shared" si="114"/>
        <v>-267.32833333333338</v>
      </c>
      <c r="AK54" s="7">
        <f t="shared" si="114"/>
        <v>-271.82833333333338</v>
      </c>
      <c r="AL54" s="7">
        <f t="shared" si="114"/>
        <v>-276.32833333333338</v>
      </c>
      <c r="AM54" s="7">
        <f t="shared" si="114"/>
        <v>-400.32833333333338</v>
      </c>
      <c r="AN54" s="7">
        <f t="shared" si="114"/>
        <v>-285.32833333333338</v>
      </c>
      <c r="AO54" s="8">
        <f>SUM(AC54:AN54)</f>
        <v>-4.5474735088646412E-13</v>
      </c>
    </row>
    <row r="55" spans="2:41" s="27" customFormat="1" ht="15" thickBot="1" x14ac:dyDescent="0.4">
      <c r="B55" s="61" t="s">
        <v>42</v>
      </c>
      <c r="C55" s="22"/>
      <c r="D55" s="23">
        <f>SUM(D53:D54)</f>
        <v>0</v>
      </c>
      <c r="E55" s="23">
        <f t="shared" ref="E55:M55" si="115">SUM(E53:E54)</f>
        <v>0</v>
      </c>
      <c r="F55" s="23">
        <f t="shared" si="115"/>
        <v>0</v>
      </c>
      <c r="G55" s="23">
        <f t="shared" si="115"/>
        <v>0</v>
      </c>
      <c r="H55" s="23">
        <f t="shared" si="115"/>
        <v>-83.24</v>
      </c>
      <c r="I55" s="23">
        <f t="shared" si="115"/>
        <v>407.44499999999994</v>
      </c>
      <c r="J55" s="23">
        <f t="shared" si="115"/>
        <v>303.12999999999994</v>
      </c>
      <c r="K55" s="23">
        <f t="shared" si="115"/>
        <v>104.06499999999994</v>
      </c>
      <c r="L55" s="23">
        <f t="shared" si="115"/>
        <v>0</v>
      </c>
      <c r="M55" s="23">
        <f t="shared" si="115"/>
        <v>0</v>
      </c>
      <c r="N55" s="22"/>
      <c r="O55" s="55">
        <f>SUM(O53:O54)</f>
        <v>-78</v>
      </c>
      <c r="P55" s="55">
        <f t="shared" ref="P55:AA55" si="116">SUM(P53:P54)</f>
        <v>-160</v>
      </c>
      <c r="Q55" s="55">
        <f t="shared" si="116"/>
        <v>-246</v>
      </c>
      <c r="R55" s="55">
        <f t="shared" si="116"/>
        <v>-312</v>
      </c>
      <c r="S55" s="55">
        <f t="shared" si="116"/>
        <v>-399.96000000000004</v>
      </c>
      <c r="T55" s="55">
        <f t="shared" si="116"/>
        <v>726</v>
      </c>
      <c r="U55" s="55">
        <f t="shared" si="116"/>
        <v>549</v>
      </c>
      <c r="V55" s="55">
        <f t="shared" si="116"/>
        <v>467</v>
      </c>
      <c r="W55" s="55">
        <f t="shared" si="116"/>
        <v>381</v>
      </c>
      <c r="X55" s="55">
        <f t="shared" si="116"/>
        <v>291</v>
      </c>
      <c r="Y55" s="55">
        <f t="shared" si="116"/>
        <v>98</v>
      </c>
      <c r="Z55" s="55">
        <f t="shared" si="116"/>
        <v>0</v>
      </c>
      <c r="AA55" s="55">
        <f t="shared" si="116"/>
        <v>0</v>
      </c>
      <c r="AB55" s="22"/>
      <c r="AC55" s="55">
        <f>SUM(AC53:AC54)</f>
        <v>1384.1716666666666</v>
      </c>
      <c r="AD55" s="55">
        <f t="shared" ref="AD55" si="117">SUM(AD53:AD54)</f>
        <v>1143.8433333333332</v>
      </c>
      <c r="AE55" s="55">
        <f t="shared" ref="AE55" si="118">SUM(AE53:AE54)</f>
        <v>899.01499999999987</v>
      </c>
      <c r="AF55" s="55">
        <f t="shared" ref="AF55" si="119">SUM(AF53:AF54)</f>
        <v>649.6866666666665</v>
      </c>
      <c r="AG55" s="55">
        <f t="shared" ref="AG55" si="120">SUM(AG53:AG54)</f>
        <v>370.85833333333312</v>
      </c>
      <c r="AH55" s="55">
        <f t="shared" ref="AH55" si="121">SUM(AH53:AH54)</f>
        <v>1912.4699999999998</v>
      </c>
      <c r="AI55" s="55">
        <f t="shared" ref="AI55" si="122">SUM(AI53:AI54)</f>
        <v>1501.1416666666664</v>
      </c>
      <c r="AJ55" s="55">
        <f t="shared" ref="AJ55" si="123">SUM(AJ53:AJ54)</f>
        <v>1233.813333333333</v>
      </c>
      <c r="AK55" s="55">
        <f t="shared" ref="AK55" si="124">SUM(AK53:AK54)</f>
        <v>961.98499999999967</v>
      </c>
      <c r="AL55" s="55">
        <f t="shared" ref="AL55" si="125">SUM(AL53:AL54)</f>
        <v>685.6566666666663</v>
      </c>
      <c r="AM55" s="55">
        <f t="shared" ref="AM55" si="126">SUM(AM53:AM54)</f>
        <v>285.32833333333292</v>
      </c>
      <c r="AN55" s="55">
        <f t="shared" ref="AN55" si="127">SUM(AN53:AN54)</f>
        <v>-4.5474735088646412E-13</v>
      </c>
      <c r="AO55" s="55">
        <f t="shared" ref="AO55" si="128">SUM(AO53:AO54)</f>
        <v>-4.5474735088646412E-13</v>
      </c>
    </row>
    <row r="56" spans="2:41" ht="15" thickTop="1" x14ac:dyDescent="0.35">
      <c r="B56" s="60"/>
      <c r="D56" s="10"/>
      <c r="E56" s="10"/>
      <c r="F56" s="10"/>
      <c r="G56" s="7"/>
      <c r="H56" s="7"/>
      <c r="I56" s="7"/>
      <c r="J56" s="7"/>
      <c r="K56" s="7"/>
      <c r="L56" s="7"/>
      <c r="M56" s="7"/>
      <c r="AA56" s="44"/>
    </row>
    <row r="57" spans="2:41" x14ac:dyDescent="0.35">
      <c r="D57" s="10"/>
      <c r="E57" s="10"/>
      <c r="F57" s="10"/>
      <c r="G57" s="10"/>
      <c r="H57" s="10"/>
      <c r="I57" s="10"/>
      <c r="J57" s="10"/>
      <c r="K57" s="10"/>
      <c r="L57" s="10"/>
      <c r="M57" s="10"/>
      <c r="T57" s="70"/>
    </row>
    <row r="58" spans="2:41" x14ac:dyDescent="0.35">
      <c r="J58" s="10"/>
      <c r="K58" s="10"/>
      <c r="L58" s="10"/>
      <c r="M58" s="10"/>
    </row>
    <row r="59" spans="2:41" x14ac:dyDescent="0.35">
      <c r="J59" s="10"/>
      <c r="K59" s="10"/>
      <c r="L59" s="10"/>
      <c r="M59" s="10"/>
    </row>
    <row r="60" spans="2:41" x14ac:dyDescent="0.35">
      <c r="J60" s="10"/>
      <c r="K60" s="10"/>
      <c r="L60" s="10"/>
      <c r="M60" s="10"/>
    </row>
    <row r="61" spans="2:41" x14ac:dyDescent="0.35">
      <c r="J61" s="10"/>
      <c r="K61" s="10"/>
      <c r="L61" s="10"/>
      <c r="M61" s="10"/>
    </row>
    <row r="62" spans="2:41" x14ac:dyDescent="0.35">
      <c r="J62" s="10"/>
      <c r="K62" s="10"/>
      <c r="L62" s="10"/>
      <c r="M62" s="10"/>
    </row>
    <row r="63" spans="2:41" x14ac:dyDescent="0.35">
      <c r="J63" s="10"/>
      <c r="K63" s="10"/>
      <c r="L63" s="10"/>
      <c r="M63" s="10"/>
    </row>
    <row r="64" spans="2:41" x14ac:dyDescent="0.35">
      <c r="D64" s="10"/>
      <c r="E64" s="10"/>
      <c r="F64" s="10"/>
      <c r="G64" s="10"/>
      <c r="H64" s="10"/>
      <c r="I64" s="10"/>
      <c r="J64" s="10"/>
      <c r="K64" s="10"/>
      <c r="L64" s="10"/>
      <c r="M64" s="10"/>
    </row>
    <row r="65" spans="4:13" x14ac:dyDescent="0.35">
      <c r="D65" s="10"/>
      <c r="E65" s="10"/>
      <c r="F65" s="10"/>
      <c r="G65" s="10"/>
      <c r="H65" s="10"/>
      <c r="I65" s="10"/>
      <c r="J65" s="10"/>
      <c r="K65" s="10"/>
      <c r="L65" s="10"/>
      <c r="M65" s="10"/>
    </row>
  </sheetData>
  <pageMargins left="0.7" right="0.7" top="0.75" bottom="0.75" header="0.3" footer="0.3"/>
  <pageSetup paperSize="9" scale="1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Main</vt:lpstr>
      <vt:lpstr>Main!Print_Area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Carvalho</dc:creator>
  <cp:lastModifiedBy>Claudio Carvalho</cp:lastModifiedBy>
  <dcterms:created xsi:type="dcterms:W3CDTF">2026-07-06T13:51:27Z</dcterms:created>
  <dcterms:modified xsi:type="dcterms:W3CDTF">2026-07-22T08:36:46Z</dcterms:modified>
</cp:coreProperties>
</file>